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Grupos\Direccion Adta Secretaria General\Unidad Contratacion\EXPEDIENTES 2020\UE ARMONIZADOS\TSA000068086 EA MICROSOFT\"/>
    </mc:Choice>
  </mc:AlternateContent>
  <bookViews>
    <workbookView xWindow="480" yWindow="90" windowWidth="12915" windowHeight="3660"/>
  </bookViews>
  <sheets>
    <sheet name="TSA000068086" sheetId="2" r:id="rId1"/>
  </sheets>
  <definedNames>
    <definedName name="_xlnm.Print_Area" localSheetId="0">'TSA000068086'!$A$1:$W$84</definedName>
  </definedNames>
  <calcPr calcId="162913"/>
</workbook>
</file>

<file path=xl/calcChain.xml><?xml version="1.0" encoding="utf-8"?>
<calcChain xmlns="http://schemas.openxmlformats.org/spreadsheetml/2006/main">
  <c r="V72" i="2" l="1"/>
  <c r="U72" i="2"/>
  <c r="T72" i="2"/>
  <c r="R72" i="2"/>
  <c r="Q72" i="2"/>
  <c r="P72" i="2"/>
  <c r="K40" i="2"/>
  <c r="N72" i="2"/>
  <c r="M72" i="2"/>
  <c r="L72" i="2"/>
  <c r="H72" i="2"/>
  <c r="I72" i="2"/>
  <c r="J72" i="2"/>
  <c r="K9" i="2"/>
  <c r="W40" i="2" l="1"/>
  <c r="S40" i="2"/>
  <c r="O40" i="2"/>
  <c r="K37" i="2"/>
  <c r="K36" i="2"/>
  <c r="K35" i="2"/>
  <c r="K34" i="2"/>
  <c r="K33" i="2"/>
  <c r="K29" i="2"/>
  <c r="K28" i="2"/>
  <c r="K27" i="2"/>
  <c r="K26" i="2"/>
  <c r="K25" i="2"/>
  <c r="K24" i="2"/>
  <c r="K23" i="2"/>
  <c r="K22" i="2"/>
  <c r="K21" i="2"/>
  <c r="K20" i="2"/>
  <c r="K19" i="2"/>
  <c r="K18" i="2"/>
  <c r="K17" i="2"/>
  <c r="K16" i="2"/>
  <c r="K15" i="2"/>
  <c r="K14" i="2"/>
  <c r="K13" i="2"/>
  <c r="K12" i="2"/>
  <c r="K11" i="2"/>
  <c r="K10" i="2"/>
  <c r="W37" i="2"/>
  <c r="W36" i="2"/>
  <c r="W35" i="2"/>
  <c r="W34" i="2"/>
  <c r="W33" i="2"/>
  <c r="W29" i="2"/>
  <c r="W28" i="2"/>
  <c r="W27" i="2"/>
  <c r="W26" i="2"/>
  <c r="W25" i="2"/>
  <c r="W24" i="2"/>
  <c r="W23" i="2"/>
  <c r="W22" i="2"/>
  <c r="W21" i="2"/>
  <c r="W20" i="2"/>
  <c r="W19" i="2"/>
  <c r="W18" i="2"/>
  <c r="W17" i="2"/>
  <c r="W16" i="2"/>
  <c r="W15" i="2"/>
  <c r="W14" i="2"/>
  <c r="W13" i="2"/>
  <c r="W12" i="2"/>
  <c r="W11" i="2"/>
  <c r="W10" i="2"/>
  <c r="W9" i="2"/>
  <c r="S37" i="2"/>
  <c r="S36" i="2"/>
  <c r="S35" i="2"/>
  <c r="S34" i="2"/>
  <c r="S33" i="2"/>
  <c r="S29" i="2"/>
  <c r="S28" i="2"/>
  <c r="S27" i="2"/>
  <c r="S26" i="2"/>
  <c r="S25" i="2"/>
  <c r="S24" i="2"/>
  <c r="S23" i="2"/>
  <c r="S22" i="2"/>
  <c r="S21" i="2"/>
  <c r="S20" i="2"/>
  <c r="S19" i="2"/>
  <c r="S18" i="2"/>
  <c r="S17" i="2"/>
  <c r="S16" i="2"/>
  <c r="S15" i="2"/>
  <c r="S14" i="2"/>
  <c r="S13" i="2"/>
  <c r="S12" i="2"/>
  <c r="S11" i="2"/>
  <c r="S10" i="2"/>
  <c r="S9" i="2"/>
  <c r="O37" i="2"/>
  <c r="O36" i="2"/>
  <c r="O35" i="2"/>
  <c r="O34" i="2"/>
  <c r="O33" i="2"/>
  <c r="O29" i="2"/>
  <c r="O28" i="2"/>
  <c r="O27" i="2"/>
  <c r="O26" i="2"/>
  <c r="O25" i="2"/>
  <c r="O24" i="2"/>
  <c r="O23" i="2"/>
  <c r="O22" i="2"/>
  <c r="O21" i="2"/>
  <c r="O20" i="2"/>
  <c r="O19" i="2"/>
  <c r="O18" i="2"/>
  <c r="O17" i="2"/>
  <c r="O16" i="2"/>
  <c r="O15" i="2"/>
  <c r="O14" i="2"/>
  <c r="O13" i="2"/>
  <c r="O12" i="2"/>
  <c r="O11" i="2"/>
  <c r="O10" i="2"/>
  <c r="O9" i="2"/>
  <c r="K30" i="2" l="1"/>
  <c r="K38" i="2"/>
  <c r="W38" i="2"/>
  <c r="W30" i="2"/>
  <c r="S30" i="2"/>
  <c r="S38" i="2"/>
  <c r="O30" i="2"/>
  <c r="O38" i="2"/>
  <c r="S41" i="2" l="1"/>
  <c r="S42" i="2" s="1"/>
  <c r="S43" i="2" s="1"/>
  <c r="W41" i="2"/>
  <c r="K41" i="2"/>
  <c r="K42" i="2" s="1"/>
  <c r="O41" i="2"/>
  <c r="O42" i="2" l="1"/>
  <c r="O43" i="2" s="1"/>
  <c r="F78" i="2"/>
  <c r="W42" i="2"/>
  <c r="W43" i="2" s="1"/>
  <c r="K43" i="2"/>
  <c r="L82" i="2"/>
  <c r="P82" i="2"/>
  <c r="T82" i="2"/>
  <c r="L78" i="2" l="1"/>
  <c r="L79" i="2" s="1"/>
  <c r="P78" i="2"/>
  <c r="P79" i="2" s="1"/>
  <c r="T78" i="2"/>
  <c r="T79" i="2" s="1"/>
  <c r="F79" i="2" l="1"/>
  <c r="F80" i="2" s="1"/>
  <c r="H80" i="2" s="1"/>
  <c r="L80" i="2" l="1"/>
  <c r="T80" i="2"/>
  <c r="P80" i="2"/>
</calcChain>
</file>

<file path=xl/sharedStrings.xml><?xml version="1.0" encoding="utf-8"?>
<sst xmlns="http://schemas.openxmlformats.org/spreadsheetml/2006/main" count="232" uniqueCount="134">
  <si>
    <t>Descripción</t>
  </si>
  <si>
    <t>SKU</t>
  </si>
  <si>
    <t>Uds (A)</t>
  </si>
  <si>
    <t xml:space="preserve">Precio unit. anual </t>
  </si>
  <si>
    <t>(Sin IVA) (B)</t>
  </si>
  <si>
    <t>Años (C)</t>
  </si>
  <si>
    <t>Importe total (Sin IVA)</t>
  </si>
  <si>
    <t>(A*B*C)</t>
  </si>
  <si>
    <t>EA+SCE </t>
  </si>
  <si>
    <t>SharePointSvr ALNG SA MVL</t>
  </si>
  <si>
    <t>H04-00268</t>
  </si>
  <si>
    <t>SQLSvrEntCore ALNG SA MVL 2Lic CoreLic</t>
  </si>
  <si>
    <t>7JQ-00343</t>
  </si>
  <si>
    <t>SQLSvrStdCore ALNG SA MVL 2Lic CoreLic</t>
  </si>
  <si>
    <t>7NQ-00292</t>
  </si>
  <si>
    <t>VSEntwMSDN ALNG SA MVL</t>
  </si>
  <si>
    <t>MX3-00117</t>
  </si>
  <si>
    <t>VSProwMSDN ALNG SA MVL</t>
  </si>
  <si>
    <t>77D-00111</t>
  </si>
  <si>
    <t>CISSteDCCore ALNG SA MVL 2Lic CoreLic</t>
  </si>
  <si>
    <t>9GS-00135</t>
  </si>
  <si>
    <t>CISSteStdCore ALNG SA MVL 2Lic CoreLic</t>
  </si>
  <si>
    <t>9GA-00313</t>
  </si>
  <si>
    <t>OfficeProPlus ALNG SA MVL Pltfrm</t>
  </si>
  <si>
    <t>269-12442</t>
  </si>
  <si>
    <t>CoreCAL ALNG SA MVL Pltfrm DvcCAL</t>
  </si>
  <si>
    <t>W06-01069</t>
  </si>
  <si>
    <t>WINENT ALNG SA MVL Pltfrm</t>
  </si>
  <si>
    <t>KV3-00353</t>
  </si>
  <si>
    <t>OfficeStd ALNG SA MVL Pltfrm</t>
  </si>
  <si>
    <t>021-08258</t>
  </si>
  <si>
    <t>ExchgSvrEnt ALNG SA MVL</t>
  </si>
  <si>
    <t>395-02504</t>
  </si>
  <si>
    <t>ExchgSvrStd ALNG SA MVL</t>
  </si>
  <si>
    <t>312-02257</t>
  </si>
  <si>
    <t>Prjct ALNG SA MVL</t>
  </si>
  <si>
    <t>076-01912</t>
  </si>
  <si>
    <t>PrjctPro ALNG SA MVL w1PrjctSvrCAL</t>
  </si>
  <si>
    <t>H30-00238</t>
  </si>
  <si>
    <t>SfBSvr ALNG SA MVL</t>
  </si>
  <si>
    <t>5HU-00216</t>
  </si>
  <si>
    <t>SfBSVrEnCAL ALNG SA MVL UsrCAL</t>
  </si>
  <si>
    <t>7AH-00284</t>
  </si>
  <si>
    <t>SharePointEntCAL ALNG SA MVL DvcCAL</t>
  </si>
  <si>
    <t>76N-02468</t>
  </si>
  <si>
    <t>VisioPro ALNG SA MVL</t>
  </si>
  <si>
    <t>D87-01159</t>
  </si>
  <si>
    <t>VisioStd ALNG SA MVL</t>
  </si>
  <si>
    <t>D86-01253</t>
  </si>
  <si>
    <t>WinRmtDsktpSrvcsCAL ALNG SA MVL DvcCAL</t>
  </si>
  <si>
    <t>6VC-01253</t>
  </si>
  <si>
    <t>Subtotal mantenimiento anual (IVA no incluido)</t>
  </si>
  <si>
    <t>NUEVAS LICENCIAS</t>
  </si>
  <si>
    <t>L+SA</t>
  </si>
  <si>
    <t>CoreCAL ALNG LicSAPk MVL Pltfrm DvcCAL</t>
  </si>
  <si>
    <t>W06-01063</t>
  </si>
  <si>
    <t>OfficeStd ALNG LicSAPk MVL Pltfrm</t>
  </si>
  <si>
    <t>021-08255</t>
  </si>
  <si>
    <t>WINENTperDVC ALNG UpgrdSAPk MVL Pltfrm</t>
  </si>
  <si>
    <t>KV3-00356</t>
  </si>
  <si>
    <t>VSProSubMSDN ALNG LicSAPk MVL</t>
  </si>
  <si>
    <t>77D-00110</t>
  </si>
  <si>
    <t>Azure monetary Commitment</t>
  </si>
  <si>
    <t>6QK-00001</t>
  </si>
  <si>
    <t>Subtotal nuevas licencias anual (IVA no incluido)</t>
  </si>
  <si>
    <t>IMPORTE TOTAL OFERTADO (IVA no incluido)</t>
  </si>
  <si>
    <t>Impuesto sobre el Valor Añadido</t>
  </si>
  <si>
    <t>IMPORTE TOTAL OFERTADO (IVA  incluido)</t>
  </si>
  <si>
    <t>True UP</t>
  </si>
  <si>
    <t>año 1</t>
  </si>
  <si>
    <t>año 2</t>
  </si>
  <si>
    <t>año 3</t>
  </si>
  <si>
    <t xml:space="preserve">CoreCAL ALNG LicSAPk MVL Pltfrm DvcCAL </t>
  </si>
  <si>
    <t xml:space="preserve">OfficeProPlus ALNG LicSAPk MVL Pltfrm </t>
  </si>
  <si>
    <t>269-12445</t>
  </si>
  <si>
    <t xml:space="preserve">OfficeStd ALNG LicSAPk MVL Pltfrm </t>
  </si>
  <si>
    <t xml:space="preserve">WINENTperDVC ALNG UpgrdSAPk MVL Pltfrm </t>
  </si>
  <si>
    <t>ExchgSvrEnt ALNG LicSAPk MVL</t>
  </si>
  <si>
    <t>395-02412</t>
  </si>
  <si>
    <t>ExchgSvrStd ALNG LicSAPk MVL</t>
  </si>
  <si>
    <t>312-02177</t>
  </si>
  <si>
    <t>PrjctPro ALNG LicSAPk MVL w1PrjctSvrCAL</t>
  </si>
  <si>
    <t>H30-00237</t>
  </si>
  <si>
    <t>Prjct Std ALNG LicSAPk MVL</t>
  </si>
  <si>
    <t>076-01776</t>
  </si>
  <si>
    <t>SfBSvr ALNG LicSAPk MVL</t>
  </si>
  <si>
    <t>5HU-00215</t>
  </si>
  <si>
    <t>SfBSVrEnCAL ALNG LicSAPk MVL UsrCAL</t>
  </si>
  <si>
    <t>7AH-00282</t>
  </si>
  <si>
    <t>SharePointEntCAL ALNG LicSAPk MVL DvcCAL</t>
  </si>
  <si>
    <t>76N-02345</t>
  </si>
  <si>
    <t>VisioPro ALNG LicSAPk MVL</t>
  </si>
  <si>
    <t>D87-01057</t>
  </si>
  <si>
    <t>VisioStd ALNG LicSAPk MVL</t>
  </si>
  <si>
    <t>D86-01175</t>
  </si>
  <si>
    <t>WinRmtDsktpSrvcsCAL ALNG LicSAPk MVL DvcCAL</t>
  </si>
  <si>
    <t>6VC-01251</t>
  </si>
  <si>
    <t>Dyn365ForCustmrSrvc ALNG LicSAPk MVL UsrCAL</t>
  </si>
  <si>
    <t>EMT-00152</t>
  </si>
  <si>
    <t>CISSteDCCore ALNG LicSAPk MVL 2Lic CoreLic</t>
  </si>
  <si>
    <t>9GS-00495</t>
  </si>
  <si>
    <t xml:space="preserve">CISSteStdCore ALNG LicSAPk MVL 2Lic CoreLic </t>
  </si>
  <si>
    <t>9GA-00006</t>
  </si>
  <si>
    <t>SharePointSvr ALNG LicSAPk MVL</t>
  </si>
  <si>
    <t>H04-00232</t>
  </si>
  <si>
    <t xml:space="preserve">SQLSvrEntCore ALNG LicSAPk MVL 2Lic CoreLic </t>
  </si>
  <si>
    <t>7JQ-00341</t>
  </si>
  <si>
    <t xml:space="preserve">SQLSvrStdCore ALNG LicSAPk MVL 2Lic CoreLic </t>
  </si>
  <si>
    <t>7NQ-00302</t>
  </si>
  <si>
    <t>VSEntSubMSDN ALNG LicSAPk MVL</t>
  </si>
  <si>
    <t>MX3-00115</t>
  </si>
  <si>
    <t>RENOVACIÓN DEL ACUERDO ENTERPRISE AGREEMENT CON MICROSOFT, PRESTACIÓN DEL SERVICIO DE MANTENIMIENTO Y EL SUMINISTRO DE NUEVAS LICENCIAS Y ACTUALIZACIONES DE VERSIONES DE PRODUCTOS DE MICROSOFT</t>
  </si>
  <si>
    <t>TSA000068086</t>
  </si>
  <si>
    <t>TRUE UP</t>
  </si>
  <si>
    <t>Subtotal True Up anual (IVA no incluido)</t>
  </si>
  <si>
    <t>TOTAL PRESUPUESTO BASE LICITACIÓN (IVA no incluido)</t>
  </si>
  <si>
    <t>TOTAL PRESUPUESTO BASE LICITACIÓN (IVA  incluido)</t>
  </si>
  <si>
    <t>Precio UNITARIO ANUAL MAXIMO de licitación SIN IVA</t>
  </si>
  <si>
    <t>Los anteriores precios unitarios, para cada elemento, se consideran como máximos de licitación, por lo que no serán admitidas a licitación aquellas ofertas que superen cualquiera de ellos. Tampoco serán admitidas ofertas parciales, deberán ofertarse todos los precios unitarios.</t>
  </si>
  <si>
    <r>
      <t>v</t>
    </r>
    <r>
      <rPr>
        <sz val="7"/>
        <color theme="1"/>
        <rFont val="Times New Roman"/>
        <family val="1"/>
      </rPr>
      <t xml:space="preserve">  </t>
    </r>
    <r>
      <rPr>
        <b/>
        <sz val="10"/>
        <color theme="1"/>
        <rFont val="Cambria"/>
        <family val="1"/>
      </rPr>
      <t>Precio.</t>
    </r>
    <r>
      <rPr>
        <sz val="10"/>
        <color theme="1"/>
        <rFont val="Cambria"/>
        <family val="1"/>
      </rPr>
      <t xml:space="preserve"> Se atribuirán hasta un máximo de 100 puntos al ofertante cuyo importe (el resultado de sumar: </t>
    </r>
    <r>
      <rPr>
        <b/>
        <sz val="10"/>
        <color theme="1"/>
        <rFont val="Cambria"/>
        <family val="1"/>
      </rPr>
      <t>Importe</t>
    </r>
    <r>
      <rPr>
        <sz val="10"/>
        <color theme="1"/>
        <rFont val="Cambria"/>
        <family val="1"/>
      </rPr>
      <t xml:space="preserve"> </t>
    </r>
    <r>
      <rPr>
        <b/>
        <sz val="10"/>
        <color rgb="FF000000"/>
        <rFont val="Cambria"/>
        <family val="1"/>
      </rPr>
      <t xml:space="preserve">Total de los 3 años mantenimiento </t>
    </r>
    <r>
      <rPr>
        <b/>
        <sz val="12"/>
        <color rgb="FF000000"/>
        <rFont val="Cambria"/>
        <family val="1"/>
      </rPr>
      <t>+</t>
    </r>
    <r>
      <rPr>
        <b/>
        <sz val="10"/>
        <color rgb="FF000000"/>
        <rFont val="Cambria"/>
        <family val="1"/>
      </rPr>
      <t xml:space="preserve"> Importe Total de los 3 años nuevas licencias </t>
    </r>
    <r>
      <rPr>
        <b/>
        <sz val="11"/>
        <color rgb="FF000000"/>
        <rFont val="Cambria"/>
        <family val="1"/>
      </rPr>
      <t>+</t>
    </r>
    <r>
      <rPr>
        <b/>
        <sz val="10"/>
        <color rgb="FF000000"/>
        <rFont val="Cambria"/>
        <family val="1"/>
      </rPr>
      <t xml:space="preserve"> Sumatorio de todos los precios unitarios del True Up de los tres años) </t>
    </r>
    <r>
      <rPr>
        <sz val="10"/>
        <color theme="1"/>
        <rFont val="Cambria"/>
        <family val="1"/>
      </rPr>
      <t xml:space="preserve">sea más bajo, valorándose a los demás conforme a la fórmula, con un mínimo de cero puntos:  </t>
    </r>
  </si>
  <si>
    <t>X = 100 – [(n/a)-1] x 100</t>
  </si>
  <si>
    <r>
      <t xml:space="preserve">Siendo </t>
    </r>
    <r>
      <rPr>
        <b/>
        <sz val="10"/>
        <color theme="1"/>
        <rFont val="Cambria"/>
        <family val="1"/>
      </rPr>
      <t>“X”</t>
    </r>
    <r>
      <rPr>
        <sz val="10"/>
        <color theme="1"/>
        <rFont val="Cambria"/>
        <family val="1"/>
      </rPr>
      <t xml:space="preserve"> la puntuación del ofertante, con un mínimo de cero puntos, </t>
    </r>
    <r>
      <rPr>
        <b/>
        <sz val="10"/>
        <color theme="1"/>
        <rFont val="Cambria"/>
        <family val="1"/>
      </rPr>
      <t>“n”</t>
    </r>
    <r>
      <rPr>
        <sz val="10"/>
        <color theme="1"/>
        <rFont val="Cambria"/>
        <family val="1"/>
      </rPr>
      <t xml:space="preserve"> el importe de la oferta a valorar y </t>
    </r>
    <r>
      <rPr>
        <b/>
        <sz val="10"/>
        <color theme="1"/>
        <rFont val="Cambria"/>
        <family val="1"/>
      </rPr>
      <t>“a”</t>
    </r>
    <r>
      <rPr>
        <sz val="10"/>
        <color theme="1"/>
        <rFont val="Cambria"/>
        <family val="1"/>
      </rPr>
      <t xml:space="preserve"> el importe más bajo.</t>
    </r>
  </si>
  <si>
    <t>Ofertas anormalmente bajas</t>
  </si>
  <si>
    <t>Se considerarán anormalmente bajas las ofertas que se encuentren en los siguientes supuestos:</t>
  </si>
  <si>
    <t>Subtotal True Up (IVA no incluido)</t>
  </si>
  <si>
    <t>Crayon Software Experts Spain S.L.</t>
  </si>
  <si>
    <t>SPECIALIST COMPUTER CENTRES, S.L</t>
  </si>
  <si>
    <t>Bechtle Direct, S.L.U.</t>
  </si>
  <si>
    <t>SEIDOR, S.A.</t>
  </si>
  <si>
    <t>Media</t>
  </si>
  <si>
    <t>Nueva Media</t>
  </si>
  <si>
    <t>Contar</t>
  </si>
  <si>
    <t>• Cuando concurran tres licitadores, las que sean inferiores en más de 10 unidades porcentuales a la media aritmética de las ofertas presentadas. No obstante, se excluirá para el cómputo de dicha media la oferta de cuantía más elevada cuando sea superior en más de 10 unidades porcentuales a dicha media. En cualquier caso, se considerará desproporcionada la baja superior a 25 unidades porcentuales al presupuesto base de licitación.</t>
  </si>
  <si>
    <t>SUPERA EL UNITARIO MAXIMO  EN TRUE 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</si>
</sst>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 &quot;€&quot;"/>
  </numFmts>
  <fonts count="17" x14ac:knownFonts="1">
    <font>
      <sz val="11"/>
      <color theme="1"/>
      <name val="Calibri"/>
      <family val="2"/>
      <scheme val="minor"/>
    </font>
    <font>
      <sz val="11"/>
      <color theme="1"/>
      <name val="Calibri"/>
      <family val="2"/>
      <scheme val="minor"/>
    </font>
    <font>
      <b/>
      <sz val="10"/>
      <color theme="1"/>
      <name val="Cambria"/>
      <family val="1"/>
    </font>
    <font>
      <sz val="10"/>
      <color theme="1"/>
      <name val="Cambria"/>
      <family val="1"/>
    </font>
    <font>
      <b/>
      <sz val="10"/>
      <color rgb="FF000000"/>
      <name val="Cambria"/>
      <family val="1"/>
    </font>
    <font>
      <sz val="10"/>
      <color rgb="FF000000"/>
      <name val="Cambria"/>
      <family val="1"/>
    </font>
    <font>
      <b/>
      <sz val="11"/>
      <color theme="1"/>
      <name val="Calibri"/>
      <family val="2"/>
      <scheme val="minor"/>
    </font>
    <font>
      <b/>
      <sz val="10"/>
      <color theme="1"/>
      <name val="Calibri"/>
      <family val="2"/>
    </font>
    <font>
      <sz val="10"/>
      <color theme="1"/>
      <name val="Calibri"/>
      <family val="2"/>
    </font>
    <font>
      <sz val="10"/>
      <color theme="1"/>
      <name val="Wingdings"/>
      <charset val="2"/>
    </font>
    <font>
      <sz val="7"/>
      <color theme="1"/>
      <name val="Times New Roman"/>
      <family val="1"/>
    </font>
    <font>
      <b/>
      <sz val="12"/>
      <color rgb="FF000000"/>
      <name val="Cambria"/>
      <family val="1"/>
    </font>
    <font>
      <b/>
      <sz val="11"/>
      <color rgb="FF000000"/>
      <name val="Cambria"/>
      <family val="1"/>
    </font>
    <font>
      <u/>
      <sz val="10"/>
      <color theme="1"/>
      <name val="Cambria"/>
      <family val="1"/>
    </font>
    <font>
      <sz val="10"/>
      <color theme="1"/>
      <name val="Symbol"/>
      <family val="1"/>
      <charset val="2"/>
    </font>
    <font>
      <sz val="11"/>
      <color rgb="FFFF0000"/>
      <name val="Calibri"/>
      <family val="2"/>
      <scheme val="minor"/>
    </font>
    <font>
      <b/>
      <sz val="11"/>
      <color rgb="FFFF0000"/>
      <name val="Calibri"/>
      <family val="2"/>
      <scheme val="minor"/>
    </font>
  </fonts>
  <fills count="5">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0000"/>
        <bgColor indexed="64"/>
      </patternFill>
    </fill>
  </fills>
  <borders count="16">
    <border>
      <left/>
      <right/>
      <top/>
      <bottom/>
      <diagonal/>
    </border>
    <border>
      <left style="medium">
        <color rgb="FFA6A6A6"/>
      </left>
      <right style="medium">
        <color rgb="FFA6A6A6"/>
      </right>
      <top style="medium">
        <color rgb="FFA6A6A6"/>
      </top>
      <bottom/>
      <diagonal/>
    </border>
    <border>
      <left style="medium">
        <color rgb="FFA6A6A6"/>
      </left>
      <right style="medium">
        <color rgb="FFA6A6A6"/>
      </right>
      <top/>
      <bottom style="medium">
        <color rgb="FFA6A6A6"/>
      </bottom>
      <diagonal/>
    </border>
    <border>
      <left/>
      <right style="medium">
        <color rgb="FFA6A6A6"/>
      </right>
      <top style="medium">
        <color rgb="FFA6A6A6"/>
      </top>
      <bottom style="medium">
        <color rgb="FFA6A6A6"/>
      </bottom>
      <diagonal/>
    </border>
    <border>
      <left/>
      <right style="medium">
        <color rgb="FFA6A6A6"/>
      </right>
      <top style="medium">
        <color rgb="FFA6A6A6"/>
      </top>
      <bottom/>
      <diagonal/>
    </border>
    <border>
      <left/>
      <right style="medium">
        <color rgb="FFA6A6A6"/>
      </right>
      <top/>
      <bottom style="medium">
        <color rgb="FFA6A6A6"/>
      </bottom>
      <diagonal/>
    </border>
    <border>
      <left style="medium">
        <color rgb="FFA6A6A6"/>
      </left>
      <right/>
      <top style="medium">
        <color rgb="FFA6A6A6"/>
      </top>
      <bottom style="medium">
        <color rgb="FFA6A6A6"/>
      </bottom>
      <diagonal/>
    </border>
    <border>
      <left/>
      <right/>
      <top style="medium">
        <color rgb="FFA6A6A6"/>
      </top>
      <bottom style="medium">
        <color rgb="FFA6A6A6"/>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right style="medium">
        <color rgb="FFA6A6A6"/>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2"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horizontal="right" vertical="center" wrapText="1"/>
    </xf>
    <xf numFmtId="3" fontId="5" fillId="0" borderId="5" xfId="0" applyNumberFormat="1" applyFont="1" applyBorder="1" applyAlignment="1">
      <alignment horizontal="center" vertical="center"/>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11" xfId="0" applyFont="1" applyBorder="1" applyAlignment="1">
      <alignment horizontal="center" vertical="center"/>
    </xf>
    <xf numFmtId="164" fontId="5" fillId="0" borderId="11" xfId="0" applyNumberFormat="1" applyFont="1" applyBorder="1" applyAlignment="1">
      <alignment horizontal="right" vertical="center" wrapText="1"/>
    </xf>
    <xf numFmtId="3" fontId="5" fillId="0" borderId="11" xfId="0" applyNumberFormat="1" applyFont="1" applyBorder="1" applyAlignment="1">
      <alignment horizontal="center" vertical="center"/>
    </xf>
    <xf numFmtId="164" fontId="4" fillId="0" borderId="11" xfId="0" applyNumberFormat="1" applyFont="1" applyBorder="1" applyAlignment="1">
      <alignment horizontal="right" vertical="center" wrapText="1"/>
    </xf>
    <xf numFmtId="0" fontId="2" fillId="0" borderId="0" xfId="0" applyFont="1"/>
    <xf numFmtId="8" fontId="5" fillId="0" borderId="5" xfId="0" applyNumberFormat="1" applyFont="1" applyBorder="1" applyAlignment="1">
      <alignment horizontal="right" vertical="center"/>
    </xf>
    <xf numFmtId="8" fontId="5" fillId="0" borderId="5" xfId="0" applyNumberFormat="1" applyFont="1" applyBorder="1" applyAlignment="1">
      <alignment horizontal="right" vertical="center" wrapText="1"/>
    </xf>
    <xf numFmtId="0" fontId="0" fillId="0" borderId="0" xfId="0" applyAlignment="1">
      <alignment horizontal="center" vertical="center"/>
    </xf>
    <xf numFmtId="8" fontId="4" fillId="0" borderId="5" xfId="0" applyNumberFormat="1" applyFont="1" applyBorder="1" applyAlignment="1">
      <alignment horizontal="right" vertical="center"/>
    </xf>
    <xf numFmtId="0" fontId="4" fillId="0" borderId="5" xfId="0" applyFont="1" applyBorder="1" applyAlignment="1">
      <alignment horizontal="right" vertical="center" wrapText="1"/>
    </xf>
    <xf numFmtId="8" fontId="4" fillId="0" borderId="5" xfId="0" applyNumberFormat="1" applyFont="1" applyBorder="1" applyAlignment="1">
      <alignment horizontal="right" vertical="center" wrapText="1"/>
    </xf>
    <xf numFmtId="14" fontId="0" fillId="0" borderId="0" xfId="0" applyNumberFormat="1" applyAlignment="1">
      <alignment horizontal="left"/>
    </xf>
    <xf numFmtId="0" fontId="7" fillId="2" borderId="1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0" borderId="2" xfId="0" applyFont="1" applyBorder="1" applyAlignment="1">
      <alignment vertical="center"/>
    </xf>
    <xf numFmtId="0" fontId="8" fillId="0" borderId="5" xfId="0" applyFont="1" applyBorder="1" applyAlignment="1">
      <alignment vertical="center"/>
    </xf>
    <xf numFmtId="8" fontId="8" fillId="0" borderId="5" xfId="0" applyNumberFormat="1" applyFont="1" applyBorder="1" applyAlignment="1">
      <alignment vertical="center"/>
    </xf>
    <xf numFmtId="0" fontId="7" fillId="2" borderId="11" xfId="0" applyFont="1" applyFill="1" applyBorder="1" applyAlignment="1">
      <alignment horizontal="center" vertical="center" wrapText="1"/>
    </xf>
    <xf numFmtId="8" fontId="8" fillId="0" borderId="11" xfId="0" applyNumberFormat="1" applyFont="1" applyBorder="1" applyAlignment="1">
      <alignment vertical="center"/>
    </xf>
    <xf numFmtId="0" fontId="5" fillId="0" borderId="11" xfId="0" applyFont="1" applyBorder="1" applyAlignment="1">
      <alignment horizontal="center" vertical="center" wrapText="1"/>
    </xf>
    <xf numFmtId="0" fontId="13" fillId="0" borderId="0" xfId="0" applyFont="1" applyAlignment="1">
      <alignment horizontal="justify"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8" fontId="0" fillId="0" borderId="0" xfId="0" applyNumberFormat="1"/>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wrapText="1"/>
    </xf>
    <xf numFmtId="0" fontId="2"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2" fillId="2"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2" fontId="16" fillId="0" borderId="8" xfId="0" applyNumberFormat="1" applyFont="1" applyBorder="1" applyAlignment="1">
      <alignment horizontal="center" vertical="center" wrapText="1"/>
    </xf>
    <xf numFmtId="2" fontId="16" fillId="0" borderId="10" xfId="0" applyNumberFormat="1" applyFont="1" applyBorder="1" applyAlignment="1">
      <alignment horizontal="center" vertical="center" wrapText="1"/>
    </xf>
    <xf numFmtId="2" fontId="16" fillId="0" borderId="9" xfId="0" applyNumberFormat="1" applyFont="1" applyBorder="1" applyAlignment="1">
      <alignment horizontal="center" vertical="center" wrapText="1"/>
    </xf>
    <xf numFmtId="2" fontId="0" fillId="0" borderId="8" xfId="0" applyNumberFormat="1" applyBorder="1" applyAlignment="1">
      <alignment horizontal="center" vertical="center" wrapText="1"/>
    </xf>
    <xf numFmtId="2" fontId="0" fillId="0" borderId="10" xfId="0" applyNumberFormat="1" applyBorder="1" applyAlignment="1">
      <alignment horizontal="center" vertical="center" wrapText="1"/>
    </xf>
    <xf numFmtId="2" fontId="0" fillId="0" borderId="9" xfId="0" applyNumberFormat="1" applyBorder="1" applyAlignment="1">
      <alignment horizontal="center" vertical="center" wrapText="1"/>
    </xf>
    <xf numFmtId="2" fontId="0" fillId="3" borderId="8" xfId="0" applyNumberFormat="1" applyFill="1" applyBorder="1" applyAlignment="1">
      <alignment horizontal="center" vertical="center" wrapText="1"/>
    </xf>
    <xf numFmtId="2" fontId="0" fillId="3" borderId="10" xfId="0" applyNumberFormat="1" applyFill="1" applyBorder="1" applyAlignment="1">
      <alignment horizontal="center" vertical="center" wrapText="1"/>
    </xf>
    <xf numFmtId="2" fontId="0" fillId="3" borderId="9" xfId="0" applyNumberFormat="1" applyFill="1" applyBorder="1" applyAlignment="1">
      <alignment horizontal="center" vertical="center" wrapText="1"/>
    </xf>
    <xf numFmtId="4" fontId="0" fillId="0" borderId="13" xfId="1" applyNumberFormat="1" applyFont="1" applyBorder="1" applyAlignment="1">
      <alignment horizontal="center" vertical="center" wrapText="1"/>
    </xf>
    <xf numFmtId="4" fontId="0" fillId="0" borderId="14" xfId="1" applyNumberFormat="1" applyFont="1" applyBorder="1" applyAlignment="1">
      <alignment horizontal="center" vertical="center" wrapText="1"/>
    </xf>
    <xf numFmtId="4" fontId="0" fillId="0" borderId="15" xfId="1" applyNumberFormat="1" applyFont="1" applyBorder="1" applyAlignment="1">
      <alignment horizontal="center" vertical="center" wrapText="1"/>
    </xf>
    <xf numFmtId="10" fontId="0" fillId="0" borderId="13" xfId="1" applyNumberFormat="1" applyFont="1" applyBorder="1" applyAlignment="1">
      <alignment horizontal="center" vertical="center" wrapText="1"/>
    </xf>
    <xf numFmtId="10" fontId="0" fillId="0" borderId="14" xfId="1" applyNumberFormat="1" applyFont="1" applyBorder="1" applyAlignment="1">
      <alignment horizontal="center" vertical="center" wrapText="1"/>
    </xf>
    <xf numFmtId="10" fontId="0" fillId="0" borderId="15" xfId="1" applyNumberFormat="1" applyFont="1" applyBorder="1" applyAlignment="1">
      <alignment horizontal="center" vertical="center" wrapText="1"/>
    </xf>
    <xf numFmtId="0" fontId="14" fillId="0" borderId="0" xfId="0" applyFont="1" applyAlignment="1">
      <alignment horizontal="left" vertical="center" wrapText="1"/>
    </xf>
    <xf numFmtId="4" fontId="15" fillId="4" borderId="13" xfId="1" applyNumberFormat="1" applyFont="1" applyFill="1" applyBorder="1" applyAlignment="1">
      <alignment horizontal="center" vertical="center" wrapText="1"/>
    </xf>
    <xf numFmtId="4" fontId="15" fillId="4" borderId="14" xfId="1" applyNumberFormat="1" applyFont="1" applyFill="1" applyBorder="1" applyAlignment="1">
      <alignment horizontal="center" vertical="center" wrapText="1"/>
    </xf>
    <xf numFmtId="4" fontId="15" fillId="4" borderId="15" xfId="1" applyNumberFormat="1" applyFont="1" applyFill="1" applyBorder="1" applyAlignment="1">
      <alignment horizontal="center" vertical="center" wrapText="1"/>
    </xf>
    <xf numFmtId="4" fontId="0" fillId="3" borderId="13" xfId="1" applyNumberFormat="1" applyFont="1" applyFill="1" applyBorder="1" applyAlignment="1">
      <alignment horizontal="center" vertical="center" wrapText="1"/>
    </xf>
    <xf numFmtId="4" fontId="0" fillId="3" borderId="14" xfId="1" applyNumberFormat="1" applyFont="1" applyFill="1" applyBorder="1" applyAlignment="1">
      <alignment horizontal="center" vertical="center" wrapText="1"/>
    </xf>
    <xf numFmtId="4" fontId="0" fillId="3" borderId="15" xfId="1" applyNumberFormat="1" applyFont="1" applyFill="1" applyBorder="1" applyAlignment="1">
      <alignment horizontal="center" vertical="center" wrapText="1"/>
    </xf>
  </cellXfs>
  <cellStyles count="2">
    <cellStyle name="Normal" xfId="0" builtinId="0"/>
    <cellStyle name="Porcentaje" xfId="1"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4"/>
  <sheetViews>
    <sheetView tabSelected="1" topLeftCell="G1" workbookViewId="0">
      <selection sqref="A1:W82"/>
    </sheetView>
  </sheetViews>
  <sheetFormatPr baseColWidth="10" defaultRowHeight="15" outlineLevelRow="1" x14ac:dyDescent="0.25"/>
  <cols>
    <col min="1" max="1" width="47.140625" customWidth="1"/>
    <col min="2" max="3" width="12.7109375" customWidth="1"/>
    <col min="4" max="4" width="14.7109375" customWidth="1"/>
    <col min="5" max="5" width="12.7109375" customWidth="1"/>
    <col min="6" max="6" width="14.7109375" customWidth="1"/>
    <col min="7" max="7" width="4.7109375" customWidth="1"/>
    <col min="8" max="30" width="14.7109375" customWidth="1"/>
  </cols>
  <sheetData>
    <row r="1" spans="1:23" x14ac:dyDescent="0.25">
      <c r="A1" s="21">
        <v>43861</v>
      </c>
    </row>
    <row r="2" spans="1:23" x14ac:dyDescent="0.25">
      <c r="A2" s="14" t="s">
        <v>111</v>
      </c>
    </row>
    <row r="3" spans="1:23" x14ac:dyDescent="0.25">
      <c r="A3" s="14" t="s">
        <v>112</v>
      </c>
    </row>
    <row r="4" spans="1:23" ht="15.75" thickBot="1" x14ac:dyDescent="0.3">
      <c r="A4" s="14"/>
    </row>
    <row r="5" spans="1:23" ht="15.75" thickBot="1" x14ac:dyDescent="0.3">
      <c r="H5" s="51" t="s">
        <v>125</v>
      </c>
      <c r="I5" s="52"/>
      <c r="J5" s="52"/>
      <c r="K5" s="53"/>
      <c r="L5" s="51" t="s">
        <v>126</v>
      </c>
      <c r="M5" s="52"/>
      <c r="N5" s="52"/>
      <c r="O5" s="53"/>
      <c r="P5" s="60" t="s">
        <v>127</v>
      </c>
      <c r="Q5" s="61"/>
      <c r="R5" s="61"/>
      <c r="S5" s="62"/>
      <c r="T5" s="51" t="s">
        <v>128</v>
      </c>
      <c r="U5" s="52"/>
      <c r="V5" s="52"/>
      <c r="W5" s="53"/>
    </row>
    <row r="6" spans="1:23" ht="26.25" thickBot="1" x14ac:dyDescent="0.3">
      <c r="A6" s="39" t="s">
        <v>0</v>
      </c>
      <c r="B6" s="39" t="s">
        <v>1</v>
      </c>
      <c r="C6" s="39" t="s">
        <v>2</v>
      </c>
      <c r="D6" s="1" t="s">
        <v>3</v>
      </c>
      <c r="E6" s="39" t="s">
        <v>5</v>
      </c>
      <c r="F6" s="1" t="s">
        <v>6</v>
      </c>
      <c r="H6" s="40" t="s">
        <v>2</v>
      </c>
      <c r="I6" s="8" t="s">
        <v>3</v>
      </c>
      <c r="J6" s="40" t="s">
        <v>5</v>
      </c>
      <c r="K6" s="8" t="s">
        <v>6</v>
      </c>
      <c r="L6" s="40" t="s">
        <v>2</v>
      </c>
      <c r="M6" s="8" t="s">
        <v>3</v>
      </c>
      <c r="N6" s="40" t="s">
        <v>5</v>
      </c>
      <c r="O6" s="8" t="s">
        <v>6</v>
      </c>
      <c r="P6" s="40" t="s">
        <v>2</v>
      </c>
      <c r="Q6" s="8" t="s">
        <v>3</v>
      </c>
      <c r="R6" s="40" t="s">
        <v>5</v>
      </c>
      <c r="S6" s="8" t="s">
        <v>6</v>
      </c>
      <c r="T6" s="40" t="s">
        <v>2</v>
      </c>
      <c r="U6" s="8" t="s">
        <v>3</v>
      </c>
      <c r="V6" s="40" t="s">
        <v>5</v>
      </c>
      <c r="W6" s="8" t="s">
        <v>6</v>
      </c>
    </row>
    <row r="7" spans="1:23" ht="15.75" thickBot="1" x14ac:dyDescent="0.3">
      <c r="A7" s="40"/>
      <c r="B7" s="40"/>
      <c r="C7" s="40"/>
      <c r="D7" s="2" t="s">
        <v>4</v>
      </c>
      <c r="E7" s="40"/>
      <c r="F7" s="2" t="s">
        <v>7</v>
      </c>
      <c r="H7" s="49"/>
      <c r="I7" s="9" t="s">
        <v>4</v>
      </c>
      <c r="J7" s="49"/>
      <c r="K7" s="9" t="s">
        <v>7</v>
      </c>
      <c r="L7" s="49"/>
      <c r="M7" s="9" t="s">
        <v>4</v>
      </c>
      <c r="N7" s="49"/>
      <c r="O7" s="9" t="s">
        <v>7</v>
      </c>
      <c r="P7" s="49"/>
      <c r="Q7" s="9" t="s">
        <v>4</v>
      </c>
      <c r="R7" s="49"/>
      <c r="S7" s="9" t="s">
        <v>7</v>
      </c>
      <c r="T7" s="49"/>
      <c r="U7" s="9" t="s">
        <v>4</v>
      </c>
      <c r="V7" s="49"/>
      <c r="W7" s="9" t="s">
        <v>7</v>
      </c>
    </row>
    <row r="8" spans="1:23" ht="15.75" thickBot="1" x14ac:dyDescent="0.3">
      <c r="A8" s="41" t="s">
        <v>8</v>
      </c>
      <c r="B8" s="42"/>
      <c r="C8" s="42"/>
      <c r="D8" s="42"/>
      <c r="E8" s="42"/>
      <c r="F8" s="43"/>
      <c r="H8" s="49" t="s">
        <v>8</v>
      </c>
      <c r="I8" s="49"/>
      <c r="J8" s="49"/>
      <c r="K8" s="49"/>
      <c r="L8" s="49" t="s">
        <v>8</v>
      </c>
      <c r="M8" s="49"/>
      <c r="N8" s="49"/>
      <c r="O8" s="49"/>
      <c r="P8" s="49" t="s">
        <v>8</v>
      </c>
      <c r="Q8" s="49"/>
      <c r="R8" s="49"/>
      <c r="S8" s="49"/>
      <c r="T8" s="49" t="s">
        <v>8</v>
      </c>
      <c r="U8" s="49"/>
      <c r="V8" s="49"/>
      <c r="W8" s="49"/>
    </row>
    <row r="9" spans="1:23" ht="15.75" thickBot="1" x14ac:dyDescent="0.3">
      <c r="A9" s="3" t="s">
        <v>9</v>
      </c>
      <c r="B9" s="4" t="s">
        <v>10</v>
      </c>
      <c r="C9" s="5">
        <v>15</v>
      </c>
      <c r="D9" s="15">
        <v>1257.4000000000001</v>
      </c>
      <c r="E9" s="6">
        <v>3</v>
      </c>
      <c r="F9" s="16">
        <v>56583</v>
      </c>
      <c r="H9" s="10">
        <v>15</v>
      </c>
      <c r="I9" s="15">
        <v>1181.28</v>
      </c>
      <c r="J9" s="31">
        <v>3</v>
      </c>
      <c r="K9" s="11">
        <f>ROUND(I9*H9*J9,2)</f>
        <v>53157.599999999999</v>
      </c>
      <c r="L9" s="10">
        <v>15</v>
      </c>
      <c r="M9" s="15">
        <v>1152.8399999999999</v>
      </c>
      <c r="N9" s="31">
        <v>3</v>
      </c>
      <c r="O9" s="11">
        <f>+L9*M9*N9</f>
        <v>51877.799999999996</v>
      </c>
      <c r="P9" s="10">
        <v>15</v>
      </c>
      <c r="Q9" s="15">
        <v>1129.1199999999999</v>
      </c>
      <c r="R9" s="31">
        <v>3</v>
      </c>
      <c r="S9" s="11">
        <f>+P9*Q9*R9</f>
        <v>50810.399999999994</v>
      </c>
      <c r="T9" s="10">
        <v>15</v>
      </c>
      <c r="U9" s="15">
        <v>1136.81</v>
      </c>
      <c r="V9" s="31">
        <v>3</v>
      </c>
      <c r="W9" s="11">
        <f>+T9*U9*V9</f>
        <v>51156.45</v>
      </c>
    </row>
    <row r="10" spans="1:23" ht="15.75" thickBot="1" x14ac:dyDescent="0.3">
      <c r="A10" s="3" t="s">
        <v>11</v>
      </c>
      <c r="B10" s="4" t="s">
        <v>12</v>
      </c>
      <c r="C10" s="5">
        <v>18</v>
      </c>
      <c r="D10" s="15">
        <v>2311.5</v>
      </c>
      <c r="E10" s="6">
        <v>3</v>
      </c>
      <c r="F10" s="16">
        <v>124821</v>
      </c>
      <c r="H10" s="10">
        <v>18</v>
      </c>
      <c r="I10" s="15">
        <v>2171.7399999999998</v>
      </c>
      <c r="J10" s="31">
        <v>3</v>
      </c>
      <c r="K10" s="11">
        <f t="shared" ref="K10:K29" si="0">ROUND(I10*H10*J10,2)</f>
        <v>117273.96</v>
      </c>
      <c r="L10" s="10">
        <v>18</v>
      </c>
      <c r="M10" s="15">
        <v>2119.4699999999998</v>
      </c>
      <c r="N10" s="31">
        <v>3</v>
      </c>
      <c r="O10" s="11">
        <f t="shared" ref="O10:O29" si="1">+L10*M10*N10</f>
        <v>114451.38</v>
      </c>
      <c r="P10" s="10">
        <v>18</v>
      </c>
      <c r="Q10" s="15">
        <v>2075.84</v>
      </c>
      <c r="R10" s="31">
        <v>3</v>
      </c>
      <c r="S10" s="11">
        <f t="shared" ref="S10:S29" si="2">+P10*Q10*R10</f>
        <v>112095.36000000002</v>
      </c>
      <c r="T10" s="10">
        <v>18</v>
      </c>
      <c r="U10" s="15">
        <v>2089.98</v>
      </c>
      <c r="V10" s="31">
        <v>3</v>
      </c>
      <c r="W10" s="11">
        <f t="shared" ref="W10:W29" si="3">+T10*U10*V10</f>
        <v>112858.92</v>
      </c>
    </row>
    <row r="11" spans="1:23" ht="15.75" thickBot="1" x14ac:dyDescent="0.3">
      <c r="A11" s="3" t="s">
        <v>13</v>
      </c>
      <c r="B11" s="4" t="s">
        <v>14</v>
      </c>
      <c r="C11" s="5">
        <v>38</v>
      </c>
      <c r="D11" s="15">
        <v>603.5</v>
      </c>
      <c r="E11" s="6">
        <v>3</v>
      </c>
      <c r="F11" s="16">
        <v>68799</v>
      </c>
      <c r="H11" s="10">
        <v>38</v>
      </c>
      <c r="I11" s="15">
        <v>566.41</v>
      </c>
      <c r="J11" s="31">
        <v>3</v>
      </c>
      <c r="K11" s="11">
        <f t="shared" si="0"/>
        <v>64570.74</v>
      </c>
      <c r="L11" s="10">
        <v>38</v>
      </c>
      <c r="M11" s="15">
        <v>552.77</v>
      </c>
      <c r="N11" s="31">
        <v>3</v>
      </c>
      <c r="O11" s="11">
        <f t="shared" si="1"/>
        <v>63015.78</v>
      </c>
      <c r="P11" s="10">
        <v>38</v>
      </c>
      <c r="Q11" s="15">
        <v>541.4</v>
      </c>
      <c r="R11" s="31">
        <v>3</v>
      </c>
      <c r="S11" s="11">
        <f t="shared" si="2"/>
        <v>61719.600000000006</v>
      </c>
      <c r="T11" s="10">
        <v>38</v>
      </c>
      <c r="U11" s="15">
        <v>545.08000000000004</v>
      </c>
      <c r="V11" s="31">
        <v>3</v>
      </c>
      <c r="W11" s="11">
        <f t="shared" si="3"/>
        <v>62139.12</v>
      </c>
    </row>
    <row r="12" spans="1:23" ht="15.75" thickBot="1" x14ac:dyDescent="0.3">
      <c r="A12" s="3" t="s">
        <v>15</v>
      </c>
      <c r="B12" s="4" t="s">
        <v>16</v>
      </c>
      <c r="C12" s="5">
        <v>159</v>
      </c>
      <c r="D12" s="15">
        <v>949.2</v>
      </c>
      <c r="E12" s="6">
        <v>3</v>
      </c>
      <c r="F12" s="16">
        <v>452768.4</v>
      </c>
      <c r="H12" s="10">
        <v>159</v>
      </c>
      <c r="I12" s="15">
        <v>891.77</v>
      </c>
      <c r="J12" s="31">
        <v>3</v>
      </c>
      <c r="K12" s="11">
        <f t="shared" si="0"/>
        <v>425374.29</v>
      </c>
      <c r="L12" s="10">
        <v>159</v>
      </c>
      <c r="M12" s="15">
        <v>870.3</v>
      </c>
      <c r="N12" s="31">
        <v>3</v>
      </c>
      <c r="O12" s="11">
        <f t="shared" si="1"/>
        <v>415133.1</v>
      </c>
      <c r="P12" s="10">
        <v>159</v>
      </c>
      <c r="Q12" s="15">
        <v>852.39</v>
      </c>
      <c r="R12" s="31">
        <v>3</v>
      </c>
      <c r="S12" s="11">
        <f t="shared" si="2"/>
        <v>406590.03</v>
      </c>
      <c r="T12" s="10">
        <v>159</v>
      </c>
      <c r="U12" s="15">
        <v>858.19</v>
      </c>
      <c r="V12" s="31">
        <v>3</v>
      </c>
      <c r="W12" s="11">
        <f t="shared" si="3"/>
        <v>409356.63000000006</v>
      </c>
    </row>
    <row r="13" spans="1:23" ht="15.75" thickBot="1" x14ac:dyDescent="0.3">
      <c r="A13" s="3" t="s">
        <v>17</v>
      </c>
      <c r="B13" s="4" t="s">
        <v>18</v>
      </c>
      <c r="C13" s="5">
        <v>128</v>
      </c>
      <c r="D13" s="15">
        <v>286.5</v>
      </c>
      <c r="E13" s="6">
        <v>3</v>
      </c>
      <c r="F13" s="16">
        <v>110016</v>
      </c>
      <c r="H13" s="10">
        <v>128</v>
      </c>
      <c r="I13" s="15">
        <v>268.77999999999997</v>
      </c>
      <c r="J13" s="31">
        <v>3</v>
      </c>
      <c r="K13" s="11">
        <f t="shared" si="0"/>
        <v>103211.52</v>
      </c>
      <c r="L13" s="10">
        <v>128</v>
      </c>
      <c r="M13" s="15">
        <v>262.31</v>
      </c>
      <c r="N13" s="31">
        <v>3</v>
      </c>
      <c r="O13" s="11">
        <f t="shared" si="1"/>
        <v>100727.04000000001</v>
      </c>
      <c r="P13" s="10">
        <v>128</v>
      </c>
      <c r="Q13" s="15">
        <v>256.91000000000003</v>
      </c>
      <c r="R13" s="31">
        <v>3</v>
      </c>
      <c r="S13" s="11">
        <f t="shared" si="2"/>
        <v>98653.440000000002</v>
      </c>
      <c r="T13" s="10">
        <v>128</v>
      </c>
      <c r="U13" s="15">
        <v>258.66000000000003</v>
      </c>
      <c r="V13" s="31">
        <v>3</v>
      </c>
      <c r="W13" s="11">
        <f t="shared" si="3"/>
        <v>99325.440000000002</v>
      </c>
    </row>
    <row r="14" spans="1:23" ht="15.75" thickBot="1" x14ac:dyDescent="0.3">
      <c r="A14" s="3" t="s">
        <v>19</v>
      </c>
      <c r="B14" s="4" t="s">
        <v>20</v>
      </c>
      <c r="C14" s="5">
        <v>280</v>
      </c>
      <c r="D14" s="15">
        <v>164.9</v>
      </c>
      <c r="E14" s="6">
        <v>3</v>
      </c>
      <c r="F14" s="16">
        <v>138516</v>
      </c>
      <c r="H14" s="10">
        <v>280</v>
      </c>
      <c r="I14" s="15">
        <v>154.29</v>
      </c>
      <c r="J14" s="31">
        <v>3</v>
      </c>
      <c r="K14" s="11">
        <f t="shared" si="0"/>
        <v>129603.6</v>
      </c>
      <c r="L14" s="10">
        <v>280</v>
      </c>
      <c r="M14" s="15">
        <v>150.58000000000001</v>
      </c>
      <c r="N14" s="31">
        <v>3</v>
      </c>
      <c r="O14" s="11">
        <f t="shared" si="1"/>
        <v>126487.20000000001</v>
      </c>
      <c r="P14" s="10">
        <v>280</v>
      </c>
      <c r="Q14" s="15">
        <v>147.47999999999999</v>
      </c>
      <c r="R14" s="31">
        <v>3</v>
      </c>
      <c r="S14" s="11">
        <f t="shared" si="2"/>
        <v>123883.19999999998</v>
      </c>
      <c r="T14" s="10">
        <v>280</v>
      </c>
      <c r="U14" s="15">
        <v>148.47999999999999</v>
      </c>
      <c r="V14" s="31">
        <v>3</v>
      </c>
      <c r="W14" s="11">
        <f t="shared" si="3"/>
        <v>124723.19999999998</v>
      </c>
    </row>
    <row r="15" spans="1:23" ht="15.75" thickBot="1" x14ac:dyDescent="0.3">
      <c r="A15" s="3" t="s">
        <v>21</v>
      </c>
      <c r="B15" s="4" t="s">
        <v>22</v>
      </c>
      <c r="C15" s="5">
        <v>648</v>
      </c>
      <c r="D15" s="15">
        <v>35.200000000000003</v>
      </c>
      <c r="E15" s="6">
        <v>3</v>
      </c>
      <c r="F15" s="16">
        <v>68428.800000000003</v>
      </c>
      <c r="H15" s="10">
        <v>648</v>
      </c>
      <c r="I15" s="15">
        <v>32.68</v>
      </c>
      <c r="J15" s="31">
        <v>3</v>
      </c>
      <c r="K15" s="11">
        <f t="shared" si="0"/>
        <v>63529.919999999998</v>
      </c>
      <c r="L15" s="10">
        <v>648</v>
      </c>
      <c r="M15" s="15">
        <v>31.89</v>
      </c>
      <c r="N15" s="31">
        <v>3</v>
      </c>
      <c r="O15" s="11">
        <f t="shared" si="1"/>
        <v>61994.16</v>
      </c>
      <c r="P15" s="10">
        <v>648</v>
      </c>
      <c r="Q15" s="15">
        <v>31.23</v>
      </c>
      <c r="R15" s="31">
        <v>3</v>
      </c>
      <c r="S15" s="11">
        <f t="shared" si="2"/>
        <v>60711.12</v>
      </c>
      <c r="T15" s="10">
        <v>648</v>
      </c>
      <c r="U15" s="15">
        <v>31.45</v>
      </c>
      <c r="V15" s="31">
        <v>3</v>
      </c>
      <c r="W15" s="11">
        <f t="shared" si="3"/>
        <v>61138.799999999996</v>
      </c>
    </row>
    <row r="16" spans="1:23" ht="15.75" thickBot="1" x14ac:dyDescent="0.3">
      <c r="A16" s="3" t="s">
        <v>23</v>
      </c>
      <c r="B16" s="4" t="s">
        <v>24</v>
      </c>
      <c r="C16" s="7">
        <v>1500</v>
      </c>
      <c r="D16" s="15">
        <v>111</v>
      </c>
      <c r="E16" s="6">
        <v>3</v>
      </c>
      <c r="F16" s="16">
        <v>499500</v>
      </c>
      <c r="H16" s="12">
        <v>1500</v>
      </c>
      <c r="I16" s="15">
        <v>103.94</v>
      </c>
      <c r="J16" s="31">
        <v>3</v>
      </c>
      <c r="K16" s="11">
        <f t="shared" si="0"/>
        <v>467730</v>
      </c>
      <c r="L16" s="12">
        <v>1500</v>
      </c>
      <c r="M16" s="15">
        <v>101.44</v>
      </c>
      <c r="N16" s="31">
        <v>3</v>
      </c>
      <c r="O16" s="11">
        <f t="shared" si="1"/>
        <v>456480</v>
      </c>
      <c r="P16" s="12">
        <v>1500</v>
      </c>
      <c r="Q16" s="15">
        <v>99.35</v>
      </c>
      <c r="R16" s="31">
        <v>3</v>
      </c>
      <c r="S16" s="11">
        <f t="shared" si="2"/>
        <v>447075</v>
      </c>
      <c r="T16" s="12">
        <v>1500</v>
      </c>
      <c r="U16" s="15">
        <v>102.02</v>
      </c>
      <c r="V16" s="31">
        <v>3</v>
      </c>
      <c r="W16" s="11">
        <f t="shared" si="3"/>
        <v>459090</v>
      </c>
    </row>
    <row r="17" spans="1:23" ht="15.75" thickBot="1" x14ac:dyDescent="0.3">
      <c r="A17" s="3" t="s">
        <v>25</v>
      </c>
      <c r="B17" s="4" t="s">
        <v>26</v>
      </c>
      <c r="C17" s="7">
        <v>3940</v>
      </c>
      <c r="D17" s="15">
        <v>42.8</v>
      </c>
      <c r="E17" s="6">
        <v>3</v>
      </c>
      <c r="F17" s="16">
        <v>505896</v>
      </c>
      <c r="H17" s="12">
        <v>3940</v>
      </c>
      <c r="I17" s="15">
        <v>40</v>
      </c>
      <c r="J17" s="31">
        <v>3</v>
      </c>
      <c r="K17" s="11">
        <f t="shared" si="0"/>
        <v>472800</v>
      </c>
      <c r="L17" s="12">
        <v>3940</v>
      </c>
      <c r="M17" s="15">
        <v>39.04</v>
      </c>
      <c r="N17" s="31">
        <v>3</v>
      </c>
      <c r="O17" s="11">
        <f t="shared" si="1"/>
        <v>461452.80000000005</v>
      </c>
      <c r="P17" s="12">
        <v>3940</v>
      </c>
      <c r="Q17" s="15">
        <v>38.229999999999997</v>
      </c>
      <c r="R17" s="31">
        <v>3</v>
      </c>
      <c r="S17" s="11">
        <f t="shared" si="2"/>
        <v>451878.6</v>
      </c>
      <c r="T17" s="12">
        <v>3940</v>
      </c>
      <c r="U17" s="15">
        <v>38.49</v>
      </c>
      <c r="V17" s="31">
        <v>3</v>
      </c>
      <c r="W17" s="11">
        <f t="shared" si="3"/>
        <v>454951.80000000005</v>
      </c>
    </row>
    <row r="18" spans="1:23" ht="15.75" thickBot="1" x14ac:dyDescent="0.3">
      <c r="A18" s="3" t="s">
        <v>27</v>
      </c>
      <c r="B18" s="4" t="s">
        <v>28</v>
      </c>
      <c r="C18" s="7">
        <v>3940</v>
      </c>
      <c r="D18" s="15">
        <v>49.8</v>
      </c>
      <c r="E18" s="6">
        <v>3</v>
      </c>
      <c r="F18" s="16">
        <v>588636</v>
      </c>
      <c r="H18" s="12">
        <v>3940</v>
      </c>
      <c r="I18" s="15">
        <v>46.7</v>
      </c>
      <c r="J18" s="31">
        <v>3</v>
      </c>
      <c r="K18" s="11">
        <f t="shared" si="0"/>
        <v>551994</v>
      </c>
      <c r="L18" s="12">
        <v>3940</v>
      </c>
      <c r="M18" s="15">
        <v>45.58</v>
      </c>
      <c r="N18" s="31">
        <v>3</v>
      </c>
      <c r="O18" s="11">
        <f t="shared" si="1"/>
        <v>538755.6</v>
      </c>
      <c r="P18" s="12">
        <v>3940</v>
      </c>
      <c r="Q18" s="15">
        <v>44.64</v>
      </c>
      <c r="R18" s="31">
        <v>3</v>
      </c>
      <c r="S18" s="11">
        <f t="shared" si="2"/>
        <v>527644.80000000005</v>
      </c>
      <c r="T18" s="12">
        <v>3940</v>
      </c>
      <c r="U18" s="15">
        <v>44.94</v>
      </c>
      <c r="V18" s="31">
        <v>3</v>
      </c>
      <c r="W18" s="11">
        <f t="shared" si="3"/>
        <v>531190.79999999993</v>
      </c>
    </row>
    <row r="19" spans="1:23" ht="15.75" thickBot="1" x14ac:dyDescent="0.3">
      <c r="A19" s="3" t="s">
        <v>29</v>
      </c>
      <c r="B19" s="4" t="s">
        <v>30</v>
      </c>
      <c r="C19" s="7">
        <v>2440</v>
      </c>
      <c r="D19" s="15">
        <v>83.9</v>
      </c>
      <c r="E19" s="6">
        <v>3</v>
      </c>
      <c r="F19" s="16">
        <v>614148</v>
      </c>
      <c r="H19" s="12">
        <v>2440</v>
      </c>
      <c r="I19" s="15">
        <v>78.08</v>
      </c>
      <c r="J19" s="31">
        <v>3</v>
      </c>
      <c r="K19" s="11">
        <f t="shared" si="0"/>
        <v>571545.59999999998</v>
      </c>
      <c r="L19" s="12">
        <v>2440</v>
      </c>
      <c r="M19" s="15">
        <v>76.2</v>
      </c>
      <c r="N19" s="31">
        <v>3</v>
      </c>
      <c r="O19" s="11">
        <f t="shared" si="1"/>
        <v>557784</v>
      </c>
      <c r="P19" s="12">
        <v>2440</v>
      </c>
      <c r="Q19" s="15">
        <v>74.63</v>
      </c>
      <c r="R19" s="31">
        <v>3</v>
      </c>
      <c r="S19" s="11">
        <f t="shared" si="2"/>
        <v>546291.6</v>
      </c>
      <c r="T19" s="12">
        <v>2440</v>
      </c>
      <c r="U19" s="15">
        <v>75.14</v>
      </c>
      <c r="V19" s="31">
        <v>3</v>
      </c>
      <c r="W19" s="11">
        <f t="shared" si="3"/>
        <v>550024.80000000005</v>
      </c>
    </row>
    <row r="20" spans="1:23" ht="15.75" thickBot="1" x14ac:dyDescent="0.3">
      <c r="A20" s="3" t="s">
        <v>31</v>
      </c>
      <c r="B20" s="4" t="s">
        <v>32</v>
      </c>
      <c r="C20" s="5">
        <v>6</v>
      </c>
      <c r="D20" s="15">
        <v>861.7</v>
      </c>
      <c r="E20" s="6">
        <v>3</v>
      </c>
      <c r="F20" s="16">
        <v>15510.6</v>
      </c>
      <c r="H20" s="10">
        <v>6</v>
      </c>
      <c r="I20" s="15">
        <v>809.12</v>
      </c>
      <c r="J20" s="31">
        <v>3</v>
      </c>
      <c r="K20" s="11">
        <f t="shared" si="0"/>
        <v>14564.16</v>
      </c>
      <c r="L20" s="10">
        <v>6</v>
      </c>
      <c r="M20" s="15">
        <v>789.65</v>
      </c>
      <c r="N20" s="31">
        <v>3</v>
      </c>
      <c r="O20" s="11">
        <f t="shared" si="1"/>
        <v>14213.699999999999</v>
      </c>
      <c r="P20" s="10">
        <v>6</v>
      </c>
      <c r="Q20" s="15">
        <v>773.39</v>
      </c>
      <c r="R20" s="31">
        <v>3</v>
      </c>
      <c r="S20" s="11">
        <f t="shared" si="2"/>
        <v>13921.02</v>
      </c>
      <c r="T20" s="10">
        <v>6</v>
      </c>
      <c r="U20" s="15">
        <v>778.66</v>
      </c>
      <c r="V20" s="31">
        <v>3</v>
      </c>
      <c r="W20" s="11">
        <f t="shared" si="3"/>
        <v>14015.880000000001</v>
      </c>
    </row>
    <row r="21" spans="1:23" ht="15.75" thickBot="1" x14ac:dyDescent="0.3">
      <c r="A21" s="3" t="s">
        <v>33</v>
      </c>
      <c r="B21" s="4" t="s">
        <v>34</v>
      </c>
      <c r="C21" s="5">
        <v>8</v>
      </c>
      <c r="D21" s="15">
        <v>151.19999999999999</v>
      </c>
      <c r="E21" s="6">
        <v>3</v>
      </c>
      <c r="F21" s="16">
        <v>3628.8</v>
      </c>
      <c r="H21" s="10">
        <v>8</v>
      </c>
      <c r="I21" s="15">
        <v>141.41999999999999</v>
      </c>
      <c r="J21" s="31">
        <v>3</v>
      </c>
      <c r="K21" s="11">
        <f t="shared" si="0"/>
        <v>3394.08</v>
      </c>
      <c r="L21" s="10">
        <v>8</v>
      </c>
      <c r="M21" s="15">
        <v>138.01</v>
      </c>
      <c r="N21" s="31">
        <v>3</v>
      </c>
      <c r="O21" s="11">
        <f t="shared" si="1"/>
        <v>3312.24</v>
      </c>
      <c r="P21" s="10">
        <v>8</v>
      </c>
      <c r="Q21" s="15">
        <v>135.16999999999999</v>
      </c>
      <c r="R21" s="31">
        <v>3</v>
      </c>
      <c r="S21" s="11">
        <f t="shared" si="2"/>
        <v>3244.08</v>
      </c>
      <c r="T21" s="10">
        <v>8</v>
      </c>
      <c r="U21" s="15">
        <v>136.09</v>
      </c>
      <c r="V21" s="31">
        <v>3</v>
      </c>
      <c r="W21" s="11">
        <f t="shared" si="3"/>
        <v>3266.16</v>
      </c>
    </row>
    <row r="22" spans="1:23" ht="15.75" thickBot="1" x14ac:dyDescent="0.3">
      <c r="A22" s="3" t="s">
        <v>35</v>
      </c>
      <c r="B22" s="4" t="s">
        <v>36</v>
      </c>
      <c r="C22" s="5">
        <v>39</v>
      </c>
      <c r="D22" s="15">
        <v>138.9</v>
      </c>
      <c r="E22" s="6">
        <v>3</v>
      </c>
      <c r="F22" s="16">
        <v>16251.3</v>
      </c>
      <c r="H22" s="10">
        <v>39</v>
      </c>
      <c r="I22" s="15">
        <v>129.81</v>
      </c>
      <c r="J22" s="31">
        <v>3</v>
      </c>
      <c r="K22" s="11">
        <f t="shared" si="0"/>
        <v>15187.77</v>
      </c>
      <c r="L22" s="10">
        <v>39</v>
      </c>
      <c r="M22" s="15">
        <v>126.68</v>
      </c>
      <c r="N22" s="31">
        <v>3</v>
      </c>
      <c r="O22" s="11">
        <f t="shared" si="1"/>
        <v>14821.560000000001</v>
      </c>
      <c r="P22" s="10">
        <v>39</v>
      </c>
      <c r="Q22" s="15">
        <v>124.08</v>
      </c>
      <c r="R22" s="31">
        <v>3</v>
      </c>
      <c r="S22" s="11">
        <f t="shared" si="2"/>
        <v>14517.36</v>
      </c>
      <c r="T22" s="10">
        <v>39</v>
      </c>
      <c r="U22" s="15">
        <v>124.92</v>
      </c>
      <c r="V22" s="31">
        <v>3</v>
      </c>
      <c r="W22" s="11">
        <f t="shared" si="3"/>
        <v>14615.64</v>
      </c>
    </row>
    <row r="23" spans="1:23" ht="15.75" thickBot="1" x14ac:dyDescent="0.3">
      <c r="A23" s="3" t="s">
        <v>37</v>
      </c>
      <c r="B23" s="4" t="s">
        <v>38</v>
      </c>
      <c r="C23" s="5">
        <v>46</v>
      </c>
      <c r="D23" s="15">
        <v>220.2</v>
      </c>
      <c r="E23" s="6">
        <v>3</v>
      </c>
      <c r="F23" s="16">
        <v>30387.599999999999</v>
      </c>
      <c r="H23" s="10">
        <v>46</v>
      </c>
      <c r="I23" s="15">
        <v>206.35</v>
      </c>
      <c r="J23" s="31">
        <v>3</v>
      </c>
      <c r="K23" s="11">
        <f t="shared" si="0"/>
        <v>28476.3</v>
      </c>
      <c r="L23" s="10">
        <v>46</v>
      </c>
      <c r="M23" s="15">
        <v>201.38</v>
      </c>
      <c r="N23" s="31">
        <v>3</v>
      </c>
      <c r="O23" s="11">
        <f t="shared" si="1"/>
        <v>27790.44</v>
      </c>
      <c r="P23" s="10">
        <v>46</v>
      </c>
      <c r="Q23" s="15">
        <v>197.24</v>
      </c>
      <c r="R23" s="31">
        <v>3</v>
      </c>
      <c r="S23" s="11">
        <f t="shared" si="2"/>
        <v>27219.120000000003</v>
      </c>
      <c r="T23" s="10">
        <v>46</v>
      </c>
      <c r="U23" s="15">
        <v>198.58</v>
      </c>
      <c r="V23" s="31">
        <v>3</v>
      </c>
      <c r="W23" s="11">
        <f t="shared" si="3"/>
        <v>27404.04</v>
      </c>
    </row>
    <row r="24" spans="1:23" ht="15.75" thickBot="1" x14ac:dyDescent="0.3">
      <c r="A24" s="3" t="s">
        <v>39</v>
      </c>
      <c r="B24" s="4" t="s">
        <v>40</v>
      </c>
      <c r="C24" s="5">
        <v>2</v>
      </c>
      <c r="D24" s="15">
        <v>667.75</v>
      </c>
      <c r="E24" s="6">
        <v>3</v>
      </c>
      <c r="F24" s="16">
        <v>4006.5</v>
      </c>
      <c r="H24" s="10">
        <v>2</v>
      </c>
      <c r="I24" s="15">
        <v>627.11</v>
      </c>
      <c r="J24" s="31">
        <v>3</v>
      </c>
      <c r="K24" s="11">
        <f t="shared" si="0"/>
        <v>3762.66</v>
      </c>
      <c r="L24" s="10">
        <v>2</v>
      </c>
      <c r="M24" s="15">
        <v>612.01</v>
      </c>
      <c r="N24" s="31">
        <v>3</v>
      </c>
      <c r="O24" s="11">
        <f t="shared" si="1"/>
        <v>3672.06</v>
      </c>
      <c r="P24" s="10">
        <v>2</v>
      </c>
      <c r="Q24" s="15">
        <v>599.41999999999996</v>
      </c>
      <c r="R24" s="31">
        <v>3</v>
      </c>
      <c r="S24" s="11">
        <f t="shared" si="2"/>
        <v>3596.5199999999995</v>
      </c>
      <c r="T24" s="10">
        <v>2</v>
      </c>
      <c r="U24" s="15">
        <v>603.5</v>
      </c>
      <c r="V24" s="31">
        <v>3</v>
      </c>
      <c r="W24" s="11">
        <f t="shared" si="3"/>
        <v>3621</v>
      </c>
    </row>
    <row r="25" spans="1:23" ht="15.75" thickBot="1" x14ac:dyDescent="0.3">
      <c r="A25" s="3" t="s">
        <v>41</v>
      </c>
      <c r="B25" s="4" t="s">
        <v>42</v>
      </c>
      <c r="C25" s="5">
        <v>20</v>
      </c>
      <c r="D25" s="15">
        <v>29.7</v>
      </c>
      <c r="E25" s="6">
        <v>3</v>
      </c>
      <c r="F25" s="16">
        <v>1782</v>
      </c>
      <c r="H25" s="10">
        <v>20</v>
      </c>
      <c r="I25" s="15">
        <v>27.9</v>
      </c>
      <c r="J25" s="31">
        <v>3</v>
      </c>
      <c r="K25" s="11">
        <f t="shared" si="0"/>
        <v>1674</v>
      </c>
      <c r="L25" s="10">
        <v>20</v>
      </c>
      <c r="M25" s="15">
        <v>27.23</v>
      </c>
      <c r="N25" s="31">
        <v>3</v>
      </c>
      <c r="O25" s="11">
        <f t="shared" si="1"/>
        <v>1633.8000000000002</v>
      </c>
      <c r="P25" s="10">
        <v>20</v>
      </c>
      <c r="Q25" s="15">
        <v>26.67</v>
      </c>
      <c r="R25" s="31">
        <v>3</v>
      </c>
      <c r="S25" s="11">
        <f t="shared" si="2"/>
        <v>1600.2000000000003</v>
      </c>
      <c r="T25" s="10">
        <v>20</v>
      </c>
      <c r="U25" s="15">
        <v>26.85</v>
      </c>
      <c r="V25" s="31">
        <v>3</v>
      </c>
      <c r="W25" s="11">
        <f t="shared" si="3"/>
        <v>1611</v>
      </c>
    </row>
    <row r="26" spans="1:23" ht="15.75" thickBot="1" x14ac:dyDescent="0.3">
      <c r="A26" s="3" t="s">
        <v>43</v>
      </c>
      <c r="B26" s="4" t="s">
        <v>44</v>
      </c>
      <c r="C26" s="5">
        <v>200</v>
      </c>
      <c r="D26" s="15">
        <v>18.3</v>
      </c>
      <c r="E26" s="6">
        <v>3</v>
      </c>
      <c r="F26" s="16">
        <v>10980</v>
      </c>
      <c r="H26" s="10">
        <v>200</v>
      </c>
      <c r="I26" s="15">
        <v>16.52</v>
      </c>
      <c r="J26" s="31">
        <v>3</v>
      </c>
      <c r="K26" s="11">
        <f t="shared" si="0"/>
        <v>9912</v>
      </c>
      <c r="L26" s="10">
        <v>200</v>
      </c>
      <c r="M26" s="15">
        <v>16.13</v>
      </c>
      <c r="N26" s="31">
        <v>3</v>
      </c>
      <c r="O26" s="11">
        <f t="shared" si="1"/>
        <v>9678</v>
      </c>
      <c r="P26" s="10">
        <v>200</v>
      </c>
      <c r="Q26" s="15">
        <v>15.79</v>
      </c>
      <c r="R26" s="31">
        <v>3</v>
      </c>
      <c r="S26" s="11">
        <f t="shared" si="2"/>
        <v>9474</v>
      </c>
      <c r="T26" s="10">
        <v>200</v>
      </c>
      <c r="U26" s="15">
        <v>15.9</v>
      </c>
      <c r="V26" s="31">
        <v>3</v>
      </c>
      <c r="W26" s="11">
        <f t="shared" si="3"/>
        <v>9540</v>
      </c>
    </row>
    <row r="27" spans="1:23" ht="15.75" thickBot="1" x14ac:dyDescent="0.3">
      <c r="A27" s="3" t="s">
        <v>45</v>
      </c>
      <c r="B27" s="4" t="s">
        <v>46</v>
      </c>
      <c r="C27" s="5">
        <v>16</v>
      </c>
      <c r="D27" s="15">
        <v>118.8</v>
      </c>
      <c r="E27" s="6">
        <v>3</v>
      </c>
      <c r="F27" s="16">
        <v>5702.4</v>
      </c>
      <c r="H27" s="10">
        <v>16</v>
      </c>
      <c r="I27" s="15">
        <v>111.12</v>
      </c>
      <c r="J27" s="31">
        <v>3</v>
      </c>
      <c r="K27" s="11">
        <f t="shared" si="0"/>
        <v>5333.76</v>
      </c>
      <c r="L27" s="10">
        <v>16</v>
      </c>
      <c r="M27" s="15">
        <v>108.45</v>
      </c>
      <c r="N27" s="31">
        <v>3</v>
      </c>
      <c r="O27" s="11">
        <f t="shared" si="1"/>
        <v>5205.6000000000004</v>
      </c>
      <c r="P27" s="10">
        <v>16</v>
      </c>
      <c r="Q27" s="15">
        <v>106.21</v>
      </c>
      <c r="R27" s="31">
        <v>3</v>
      </c>
      <c r="S27" s="11">
        <f t="shared" si="2"/>
        <v>5098.08</v>
      </c>
      <c r="T27" s="10">
        <v>16</v>
      </c>
      <c r="U27" s="15">
        <v>106.94</v>
      </c>
      <c r="V27" s="31">
        <v>3</v>
      </c>
      <c r="W27" s="11">
        <f t="shared" si="3"/>
        <v>5133.12</v>
      </c>
    </row>
    <row r="28" spans="1:23" ht="15.75" thickBot="1" x14ac:dyDescent="0.3">
      <c r="A28" s="3" t="s">
        <v>47</v>
      </c>
      <c r="B28" s="4" t="s">
        <v>48</v>
      </c>
      <c r="C28" s="5">
        <v>7</v>
      </c>
      <c r="D28" s="15">
        <v>62</v>
      </c>
      <c r="E28" s="6">
        <v>3</v>
      </c>
      <c r="F28" s="16">
        <v>1302</v>
      </c>
      <c r="H28" s="10">
        <v>7</v>
      </c>
      <c r="I28" s="15">
        <v>57.84</v>
      </c>
      <c r="J28" s="31">
        <v>3</v>
      </c>
      <c r="K28" s="11">
        <f t="shared" si="0"/>
        <v>1214.6400000000001</v>
      </c>
      <c r="L28" s="10">
        <v>7</v>
      </c>
      <c r="M28" s="15">
        <v>56.44</v>
      </c>
      <c r="N28" s="31">
        <v>3</v>
      </c>
      <c r="O28" s="11">
        <f t="shared" si="1"/>
        <v>1185.24</v>
      </c>
      <c r="P28" s="10">
        <v>7</v>
      </c>
      <c r="Q28" s="15">
        <v>55.28</v>
      </c>
      <c r="R28" s="31">
        <v>3</v>
      </c>
      <c r="S28" s="11">
        <f t="shared" si="2"/>
        <v>1160.8800000000001</v>
      </c>
      <c r="T28" s="10">
        <v>7</v>
      </c>
      <c r="U28" s="15">
        <v>55.66</v>
      </c>
      <c r="V28" s="31">
        <v>3</v>
      </c>
      <c r="W28" s="11">
        <f t="shared" si="3"/>
        <v>1168.8600000000001</v>
      </c>
    </row>
    <row r="29" spans="1:23" ht="15.75" thickBot="1" x14ac:dyDescent="0.3">
      <c r="A29" s="3" t="s">
        <v>49</v>
      </c>
      <c r="B29" s="4" t="s">
        <v>50</v>
      </c>
      <c r="C29" s="5">
        <v>530</v>
      </c>
      <c r="D29" s="15">
        <v>24.8</v>
      </c>
      <c r="E29" s="6">
        <v>3</v>
      </c>
      <c r="F29" s="16">
        <v>39432</v>
      </c>
      <c r="H29" s="10">
        <v>530</v>
      </c>
      <c r="I29" s="15">
        <v>22.8</v>
      </c>
      <c r="J29" s="31">
        <v>3</v>
      </c>
      <c r="K29" s="11">
        <f t="shared" si="0"/>
        <v>36252</v>
      </c>
      <c r="L29" s="10">
        <v>530</v>
      </c>
      <c r="M29" s="15">
        <v>22.26</v>
      </c>
      <c r="N29" s="31">
        <v>3</v>
      </c>
      <c r="O29" s="11">
        <f t="shared" si="1"/>
        <v>35393.4</v>
      </c>
      <c r="P29" s="10">
        <v>530</v>
      </c>
      <c r="Q29" s="15">
        <v>21.8</v>
      </c>
      <c r="R29" s="31">
        <v>3</v>
      </c>
      <c r="S29" s="11">
        <f t="shared" si="2"/>
        <v>34662</v>
      </c>
      <c r="T29" s="10">
        <v>530</v>
      </c>
      <c r="U29" s="15">
        <v>21.95</v>
      </c>
      <c r="V29" s="31">
        <v>3</v>
      </c>
      <c r="W29" s="11">
        <f t="shared" si="3"/>
        <v>34900.5</v>
      </c>
    </row>
    <row r="30" spans="1:23" ht="15.75" thickBot="1" x14ac:dyDescent="0.3">
      <c r="A30" s="36" t="s">
        <v>51</v>
      </c>
      <c r="B30" s="37"/>
      <c r="C30" s="38"/>
      <c r="D30" s="18">
        <v>1119031.8</v>
      </c>
      <c r="E30" s="19">
        <v>3</v>
      </c>
      <c r="F30" s="20">
        <v>3357095.4</v>
      </c>
      <c r="H30" s="45" t="s">
        <v>51</v>
      </c>
      <c r="I30" s="45"/>
      <c r="J30" s="45"/>
      <c r="K30" s="13">
        <f>SUM(K9:K29)</f>
        <v>3140562.6</v>
      </c>
      <c r="L30" s="45" t="s">
        <v>51</v>
      </c>
      <c r="M30" s="45"/>
      <c r="N30" s="45"/>
      <c r="O30" s="13">
        <f>SUM(O9:O29)</f>
        <v>3065064.9000000004</v>
      </c>
      <c r="P30" s="45" t="s">
        <v>51</v>
      </c>
      <c r="Q30" s="45"/>
      <c r="R30" s="45"/>
      <c r="S30" s="13">
        <f>SUM(S9:S29)</f>
        <v>3001846.41</v>
      </c>
      <c r="T30" s="45" t="s">
        <v>51</v>
      </c>
      <c r="U30" s="45"/>
      <c r="V30" s="45"/>
      <c r="W30" s="13">
        <f>SUM(W9:W29)</f>
        <v>3031232.16</v>
      </c>
    </row>
    <row r="31" spans="1:23" ht="15.75" thickBot="1" x14ac:dyDescent="0.3">
      <c r="A31" s="46" t="s">
        <v>52</v>
      </c>
      <c r="B31" s="47"/>
      <c r="C31" s="47"/>
      <c r="D31" s="47"/>
      <c r="E31" s="47"/>
      <c r="F31" s="48"/>
      <c r="H31" s="44" t="s">
        <v>52</v>
      </c>
      <c r="I31" s="44"/>
      <c r="J31" s="44"/>
      <c r="K31" s="44"/>
      <c r="L31" s="44" t="s">
        <v>52</v>
      </c>
      <c r="M31" s="44"/>
      <c r="N31" s="44"/>
      <c r="O31" s="44"/>
      <c r="P31" s="44" t="s">
        <v>52</v>
      </c>
      <c r="Q31" s="44"/>
      <c r="R31" s="44"/>
      <c r="S31" s="44"/>
      <c r="T31" s="44" t="s">
        <v>52</v>
      </c>
      <c r="U31" s="44"/>
      <c r="V31" s="44"/>
      <c r="W31" s="44"/>
    </row>
    <row r="32" spans="1:23" ht="15.75" thickBot="1" x14ac:dyDescent="0.3">
      <c r="A32" s="46" t="s">
        <v>53</v>
      </c>
      <c r="B32" s="47"/>
      <c r="C32" s="47"/>
      <c r="D32" s="47"/>
      <c r="E32" s="47"/>
      <c r="F32" s="48"/>
      <c r="H32" s="44" t="s">
        <v>53</v>
      </c>
      <c r="I32" s="44"/>
      <c r="J32" s="44"/>
      <c r="K32" s="44"/>
      <c r="L32" s="44" t="s">
        <v>53</v>
      </c>
      <c r="M32" s="44"/>
      <c r="N32" s="44"/>
      <c r="O32" s="44"/>
      <c r="P32" s="44" t="s">
        <v>53</v>
      </c>
      <c r="Q32" s="44"/>
      <c r="R32" s="44"/>
      <c r="S32" s="44"/>
      <c r="T32" s="44" t="s">
        <v>53</v>
      </c>
      <c r="U32" s="44"/>
      <c r="V32" s="44"/>
      <c r="W32" s="44"/>
    </row>
    <row r="33" spans="1:23" ht="15.75" thickBot="1" x14ac:dyDescent="0.3">
      <c r="A33" s="3" t="s">
        <v>54</v>
      </c>
      <c r="B33" s="4" t="s">
        <v>55</v>
      </c>
      <c r="C33" s="5">
        <v>660</v>
      </c>
      <c r="D33" s="15">
        <v>79.53</v>
      </c>
      <c r="E33" s="6">
        <v>3</v>
      </c>
      <c r="F33" s="16">
        <v>157469.4</v>
      </c>
      <c r="H33" s="10">
        <v>660</v>
      </c>
      <c r="I33" s="15">
        <v>87.21</v>
      </c>
      <c r="J33" s="31">
        <v>3</v>
      </c>
      <c r="K33" s="11">
        <f t="shared" ref="K33:K37" si="4">ROUND(I33*H33*J33,2)</f>
        <v>172675.8</v>
      </c>
      <c r="L33" s="10">
        <v>660</v>
      </c>
      <c r="M33" s="15">
        <v>72.260000000000005</v>
      </c>
      <c r="N33" s="31">
        <v>3</v>
      </c>
      <c r="O33" s="11">
        <f t="shared" ref="O33:O37" si="5">+L33*M33*N33</f>
        <v>143074.80000000002</v>
      </c>
      <c r="P33" s="10">
        <v>660</v>
      </c>
      <c r="Q33" s="15">
        <v>70.77</v>
      </c>
      <c r="R33" s="31">
        <v>3</v>
      </c>
      <c r="S33" s="11">
        <f t="shared" ref="S33:S37" si="6">+P33*Q33*R33</f>
        <v>140124.59999999998</v>
      </c>
      <c r="T33" s="10">
        <v>660</v>
      </c>
      <c r="U33" s="15">
        <v>71.260000000000005</v>
      </c>
      <c r="V33" s="31">
        <v>3</v>
      </c>
      <c r="W33" s="11">
        <f t="shared" ref="W33:W37" si="7">+T33*U33*V33</f>
        <v>141094.80000000002</v>
      </c>
    </row>
    <row r="34" spans="1:23" ht="15.75" thickBot="1" x14ac:dyDescent="0.3">
      <c r="A34" s="3" t="s">
        <v>56</v>
      </c>
      <c r="B34" s="4" t="s">
        <v>57</v>
      </c>
      <c r="C34" s="5">
        <v>660</v>
      </c>
      <c r="D34" s="15">
        <v>143.33000000000001</v>
      </c>
      <c r="E34" s="6">
        <v>3</v>
      </c>
      <c r="F34" s="16">
        <v>283793.40000000002</v>
      </c>
      <c r="H34" s="10">
        <v>660</v>
      </c>
      <c r="I34" s="15">
        <v>158.02000000000001</v>
      </c>
      <c r="J34" s="31">
        <v>3</v>
      </c>
      <c r="K34" s="11">
        <f t="shared" si="4"/>
        <v>312879.59999999998</v>
      </c>
      <c r="L34" s="10">
        <v>660</v>
      </c>
      <c r="M34" s="15">
        <v>130.93</v>
      </c>
      <c r="N34" s="31">
        <v>3</v>
      </c>
      <c r="O34" s="11">
        <f t="shared" si="5"/>
        <v>259241.40000000002</v>
      </c>
      <c r="P34" s="10">
        <v>660</v>
      </c>
      <c r="Q34" s="15">
        <v>128.22999999999999</v>
      </c>
      <c r="R34" s="31">
        <v>3</v>
      </c>
      <c r="S34" s="11">
        <f t="shared" si="6"/>
        <v>253895.39999999997</v>
      </c>
      <c r="T34" s="10">
        <v>660</v>
      </c>
      <c r="U34" s="15">
        <v>129.11000000000001</v>
      </c>
      <c r="V34" s="31">
        <v>3</v>
      </c>
      <c r="W34" s="11">
        <f t="shared" si="7"/>
        <v>255637.80000000002</v>
      </c>
    </row>
    <row r="35" spans="1:23" ht="15.75" thickBot="1" x14ac:dyDescent="0.3">
      <c r="A35" s="3" t="s">
        <v>58</v>
      </c>
      <c r="B35" s="4" t="s">
        <v>59</v>
      </c>
      <c r="C35" s="5">
        <v>660</v>
      </c>
      <c r="D35" s="15">
        <v>61.18</v>
      </c>
      <c r="E35" s="6">
        <v>3</v>
      </c>
      <c r="F35" s="16">
        <v>121136.4</v>
      </c>
      <c r="H35" s="10">
        <v>660</v>
      </c>
      <c r="I35" s="15">
        <v>67.13</v>
      </c>
      <c r="J35" s="31">
        <v>3</v>
      </c>
      <c r="K35" s="11">
        <f t="shared" si="4"/>
        <v>132917.4</v>
      </c>
      <c r="L35" s="10">
        <v>660</v>
      </c>
      <c r="M35" s="15">
        <v>55.62</v>
      </c>
      <c r="N35" s="31">
        <v>3</v>
      </c>
      <c r="O35" s="11">
        <f t="shared" si="5"/>
        <v>110127.59999999999</v>
      </c>
      <c r="P35" s="10">
        <v>660</v>
      </c>
      <c r="Q35" s="15">
        <v>54.48</v>
      </c>
      <c r="R35" s="31">
        <v>3</v>
      </c>
      <c r="S35" s="11">
        <f t="shared" si="6"/>
        <v>107870.39999999999</v>
      </c>
      <c r="T35" s="10">
        <v>660</v>
      </c>
      <c r="U35" s="15">
        <v>54.85</v>
      </c>
      <c r="V35" s="31">
        <v>3</v>
      </c>
      <c r="W35" s="11">
        <f t="shared" si="7"/>
        <v>108603</v>
      </c>
    </row>
    <row r="36" spans="1:23" ht="15.75" thickBot="1" x14ac:dyDescent="0.3">
      <c r="A36" s="3" t="s">
        <v>60</v>
      </c>
      <c r="B36" s="4" t="s">
        <v>61</v>
      </c>
      <c r="C36" s="5">
        <v>202</v>
      </c>
      <c r="D36" s="15">
        <v>326.56</v>
      </c>
      <c r="E36" s="6">
        <v>3</v>
      </c>
      <c r="F36" s="16">
        <v>197895.36</v>
      </c>
      <c r="H36" s="10">
        <v>202</v>
      </c>
      <c r="I36" s="15">
        <v>361.33</v>
      </c>
      <c r="J36" s="31">
        <v>3</v>
      </c>
      <c r="K36" s="11">
        <f t="shared" si="4"/>
        <v>218965.98</v>
      </c>
      <c r="L36" s="10">
        <v>202</v>
      </c>
      <c r="M36" s="15">
        <v>299.37</v>
      </c>
      <c r="N36" s="31">
        <v>3</v>
      </c>
      <c r="O36" s="11">
        <f t="shared" si="5"/>
        <v>181418.22</v>
      </c>
      <c r="P36" s="10">
        <v>202</v>
      </c>
      <c r="Q36" s="15">
        <v>293.20999999999998</v>
      </c>
      <c r="R36" s="31">
        <v>3</v>
      </c>
      <c r="S36" s="11">
        <f t="shared" si="6"/>
        <v>177685.26</v>
      </c>
      <c r="T36" s="10">
        <v>202</v>
      </c>
      <c r="U36" s="15">
        <v>295.20999999999998</v>
      </c>
      <c r="V36" s="31">
        <v>3</v>
      </c>
      <c r="W36" s="11">
        <f t="shared" si="7"/>
        <v>178897.26</v>
      </c>
    </row>
    <row r="37" spans="1:23" ht="15.75" thickBot="1" x14ac:dyDescent="0.3">
      <c r="A37" s="3" t="s">
        <v>62</v>
      </c>
      <c r="B37" s="4" t="s">
        <v>63</v>
      </c>
      <c r="C37" s="5">
        <v>15</v>
      </c>
      <c r="D37" s="15">
        <v>931</v>
      </c>
      <c r="E37" s="6">
        <v>3</v>
      </c>
      <c r="F37" s="16">
        <v>41895</v>
      </c>
      <c r="H37" s="10">
        <v>15</v>
      </c>
      <c r="I37" s="15">
        <v>104.34</v>
      </c>
      <c r="J37" s="31">
        <v>3</v>
      </c>
      <c r="K37" s="11">
        <f t="shared" si="4"/>
        <v>4695.3</v>
      </c>
      <c r="L37" s="10">
        <v>15</v>
      </c>
      <c r="M37" s="15">
        <v>931</v>
      </c>
      <c r="N37" s="31">
        <v>3</v>
      </c>
      <c r="O37" s="11">
        <f t="shared" si="5"/>
        <v>41895</v>
      </c>
      <c r="P37" s="10">
        <v>15</v>
      </c>
      <c r="Q37" s="15">
        <v>1016.02</v>
      </c>
      <c r="R37" s="31">
        <v>3</v>
      </c>
      <c r="S37" s="11">
        <f t="shared" si="6"/>
        <v>45720.899999999994</v>
      </c>
      <c r="T37" s="10">
        <v>15</v>
      </c>
      <c r="U37" s="15">
        <v>931</v>
      </c>
      <c r="V37" s="31">
        <v>3</v>
      </c>
      <c r="W37" s="11">
        <f t="shared" si="7"/>
        <v>41895</v>
      </c>
    </row>
    <row r="38" spans="1:23" ht="15.75" thickBot="1" x14ac:dyDescent="0.3">
      <c r="A38" s="36" t="s">
        <v>64</v>
      </c>
      <c r="B38" s="37"/>
      <c r="C38" s="38"/>
      <c r="D38" s="18">
        <v>267396.52</v>
      </c>
      <c r="E38" s="19">
        <v>3</v>
      </c>
      <c r="F38" s="20">
        <v>802189.56</v>
      </c>
      <c r="H38" s="45" t="s">
        <v>64</v>
      </c>
      <c r="I38" s="45"/>
      <c r="J38" s="45"/>
      <c r="K38" s="13">
        <f>SUM(K33:K37)</f>
        <v>842134.08</v>
      </c>
      <c r="L38" s="45" t="s">
        <v>64</v>
      </c>
      <c r="M38" s="45"/>
      <c r="N38" s="45"/>
      <c r="O38" s="13">
        <f>SUM(O33:O37)</f>
        <v>735757.02</v>
      </c>
      <c r="P38" s="45" t="s">
        <v>64</v>
      </c>
      <c r="Q38" s="45"/>
      <c r="R38" s="45"/>
      <c r="S38" s="13">
        <f>SUM(S33:S37)</f>
        <v>725296.55999999994</v>
      </c>
      <c r="T38" s="45" t="s">
        <v>64</v>
      </c>
      <c r="U38" s="45"/>
      <c r="V38" s="45"/>
      <c r="W38" s="13">
        <f>SUM(W33:W37)</f>
        <v>726127.8600000001</v>
      </c>
    </row>
    <row r="39" spans="1:23" ht="15.75" thickBot="1" x14ac:dyDescent="0.3">
      <c r="A39" s="41" t="s">
        <v>113</v>
      </c>
      <c r="B39" s="42"/>
      <c r="C39" s="42"/>
      <c r="D39" s="42"/>
      <c r="E39" s="42"/>
      <c r="F39" s="43"/>
      <c r="H39" s="44" t="s">
        <v>113</v>
      </c>
      <c r="I39" s="44"/>
      <c r="J39" s="44"/>
      <c r="K39" s="44"/>
      <c r="L39" s="44" t="s">
        <v>113</v>
      </c>
      <c r="M39" s="44"/>
      <c r="N39" s="44"/>
      <c r="O39" s="44"/>
      <c r="P39" s="44" t="s">
        <v>113</v>
      </c>
      <c r="Q39" s="44"/>
      <c r="R39" s="44"/>
      <c r="S39" s="44"/>
      <c r="T39" s="44" t="s">
        <v>113</v>
      </c>
      <c r="U39" s="44"/>
      <c r="V39" s="44"/>
      <c r="W39" s="44"/>
    </row>
    <row r="40" spans="1:23" ht="15.75" thickBot="1" x14ac:dyDescent="0.3">
      <c r="A40" s="36" t="s">
        <v>114</v>
      </c>
      <c r="B40" s="37"/>
      <c r="C40" s="38"/>
      <c r="D40" s="18">
        <v>150000</v>
      </c>
      <c r="E40" s="19">
        <v>3</v>
      </c>
      <c r="F40" s="20">
        <v>450000</v>
      </c>
      <c r="H40" s="45" t="s">
        <v>124</v>
      </c>
      <c r="I40" s="45"/>
      <c r="J40" s="45"/>
      <c r="K40" s="13">
        <f>SUM(H50:J71)</f>
        <v>129651.76999999997</v>
      </c>
      <c r="L40" s="45" t="s">
        <v>124</v>
      </c>
      <c r="M40" s="45"/>
      <c r="N40" s="45"/>
      <c r="O40" s="13">
        <f>SUM(L50:N71)</f>
        <v>128393.47999999998</v>
      </c>
      <c r="P40" s="45" t="s">
        <v>124</v>
      </c>
      <c r="Q40" s="45"/>
      <c r="R40" s="45"/>
      <c r="S40" s="13">
        <f>SUM(P50:R71)</f>
        <v>123777</v>
      </c>
      <c r="T40" s="45" t="s">
        <v>124</v>
      </c>
      <c r="U40" s="45"/>
      <c r="V40" s="45"/>
      <c r="W40" s="13">
        <f>SUM(T50:V71)</f>
        <v>124407.24</v>
      </c>
    </row>
    <row r="41" spans="1:23" ht="15.75" thickBot="1" x14ac:dyDescent="0.3">
      <c r="A41" s="36" t="s">
        <v>115</v>
      </c>
      <c r="B41" s="37"/>
      <c r="C41" s="37"/>
      <c r="D41" s="37"/>
      <c r="E41" s="38"/>
      <c r="F41" s="20">
        <v>4609284.96</v>
      </c>
      <c r="H41" s="45" t="s">
        <v>65</v>
      </c>
      <c r="I41" s="45"/>
      <c r="J41" s="45"/>
      <c r="K41" s="13">
        <f>+K30+K38+K40</f>
        <v>4112348.45</v>
      </c>
      <c r="L41" s="45" t="s">
        <v>65</v>
      </c>
      <c r="M41" s="45"/>
      <c r="N41" s="45"/>
      <c r="O41" s="13">
        <f>+O30+O38+O40</f>
        <v>3929215.4000000004</v>
      </c>
      <c r="P41" s="45" t="s">
        <v>65</v>
      </c>
      <c r="Q41" s="45"/>
      <c r="R41" s="45"/>
      <c r="S41" s="13">
        <f>+S30+S38+S40</f>
        <v>3850919.97</v>
      </c>
      <c r="T41" s="45" t="s">
        <v>65</v>
      </c>
      <c r="U41" s="45"/>
      <c r="V41" s="45"/>
      <c r="W41" s="13">
        <f>+W30+W38+W40</f>
        <v>3881767.2600000007</v>
      </c>
    </row>
    <row r="42" spans="1:23" ht="15.75" thickBot="1" x14ac:dyDescent="0.3">
      <c r="A42" s="36" t="s">
        <v>66</v>
      </c>
      <c r="B42" s="37"/>
      <c r="C42" s="37"/>
      <c r="D42" s="37"/>
      <c r="E42" s="38"/>
      <c r="F42" s="20">
        <v>967949.84</v>
      </c>
      <c r="H42" s="45" t="s">
        <v>66</v>
      </c>
      <c r="I42" s="45"/>
      <c r="J42" s="45"/>
      <c r="K42" s="13">
        <f>ROUND(0.21*K41,2)</f>
        <v>863593.17</v>
      </c>
      <c r="L42" s="45" t="s">
        <v>66</v>
      </c>
      <c r="M42" s="45"/>
      <c r="N42" s="45"/>
      <c r="O42" s="13">
        <f>ROUND(0.21*O41,2)</f>
        <v>825135.23</v>
      </c>
      <c r="P42" s="45" t="s">
        <v>66</v>
      </c>
      <c r="Q42" s="45"/>
      <c r="R42" s="45"/>
      <c r="S42" s="13">
        <f>ROUND(0.21*S41,2)</f>
        <v>808693.19</v>
      </c>
      <c r="T42" s="45" t="s">
        <v>66</v>
      </c>
      <c r="U42" s="45"/>
      <c r="V42" s="45"/>
      <c r="W42" s="13">
        <f>ROUND(0.21*W41,2)</f>
        <v>815171.12</v>
      </c>
    </row>
    <row r="43" spans="1:23" ht="15.75" thickBot="1" x14ac:dyDescent="0.3">
      <c r="A43" s="36" t="s">
        <v>116</v>
      </c>
      <c r="B43" s="37"/>
      <c r="C43" s="37"/>
      <c r="D43" s="37"/>
      <c r="E43" s="38"/>
      <c r="F43" s="20">
        <v>5577234.7999999998</v>
      </c>
      <c r="H43" s="45" t="s">
        <v>67</v>
      </c>
      <c r="I43" s="45"/>
      <c r="J43" s="45"/>
      <c r="K43" s="13">
        <f>+K41+K42</f>
        <v>4975941.62</v>
      </c>
      <c r="L43" s="45" t="s">
        <v>67</v>
      </c>
      <c r="M43" s="45"/>
      <c r="N43" s="45"/>
      <c r="O43" s="13">
        <f>+O41+O42</f>
        <v>4754350.6300000008</v>
      </c>
      <c r="P43" s="45" t="s">
        <v>67</v>
      </c>
      <c r="Q43" s="45"/>
      <c r="R43" s="45"/>
      <c r="S43" s="13">
        <f>+S41+S42</f>
        <v>4659613.16</v>
      </c>
      <c r="T43" s="45" t="s">
        <v>67</v>
      </c>
      <c r="U43" s="45"/>
      <c r="V43" s="45"/>
      <c r="W43" s="13">
        <f>+W41+W42</f>
        <v>4696938.3800000008</v>
      </c>
    </row>
    <row r="46" spans="1:23" ht="15.75" thickBot="1" x14ac:dyDescent="0.3"/>
    <row r="47" spans="1:23" ht="25.5" customHeight="1" thickBot="1" x14ac:dyDescent="0.3">
      <c r="A47" s="22"/>
      <c r="B47" s="23"/>
      <c r="C47" s="54" t="s">
        <v>117</v>
      </c>
      <c r="D47" s="55"/>
      <c r="E47" s="56"/>
      <c r="H47" s="59" t="s">
        <v>117</v>
      </c>
      <c r="I47" s="59"/>
      <c r="J47" s="59"/>
      <c r="L47" s="59" t="s">
        <v>117</v>
      </c>
      <c r="M47" s="59"/>
      <c r="N47" s="59"/>
      <c r="P47" s="59" t="s">
        <v>117</v>
      </c>
      <c r="Q47" s="59"/>
      <c r="R47" s="59"/>
      <c r="T47" s="59" t="s">
        <v>117</v>
      </c>
      <c r="U47" s="59"/>
      <c r="V47" s="59"/>
    </row>
    <row r="48" spans="1:23" ht="15.75" thickBot="1" x14ac:dyDescent="0.3">
      <c r="A48" s="57" t="s">
        <v>0</v>
      </c>
      <c r="B48" s="57" t="s">
        <v>1</v>
      </c>
      <c r="C48" s="24" t="s">
        <v>68</v>
      </c>
      <c r="D48" s="24" t="s">
        <v>68</v>
      </c>
      <c r="E48" s="24" t="s">
        <v>68</v>
      </c>
      <c r="H48" s="29" t="s">
        <v>68</v>
      </c>
      <c r="I48" s="29" t="s">
        <v>68</v>
      </c>
      <c r="J48" s="29" t="s">
        <v>68</v>
      </c>
      <c r="L48" s="29" t="s">
        <v>68</v>
      </c>
      <c r="M48" s="29" t="s">
        <v>68</v>
      </c>
      <c r="N48" s="29" t="s">
        <v>68</v>
      </c>
      <c r="P48" s="29" t="s">
        <v>68</v>
      </c>
      <c r="Q48" s="29" t="s">
        <v>68</v>
      </c>
      <c r="R48" s="29" t="s">
        <v>68</v>
      </c>
      <c r="T48" s="29" t="s">
        <v>68</v>
      </c>
      <c r="U48" s="29" t="s">
        <v>68</v>
      </c>
      <c r="V48" s="29" t="s">
        <v>68</v>
      </c>
    </row>
    <row r="49" spans="1:22" ht="15.75" thickBot="1" x14ac:dyDescent="0.3">
      <c r="A49" s="58"/>
      <c r="B49" s="58"/>
      <c r="C49" s="25" t="s">
        <v>69</v>
      </c>
      <c r="D49" s="25" t="s">
        <v>70</v>
      </c>
      <c r="E49" s="25" t="s">
        <v>71</v>
      </c>
      <c r="H49" s="29" t="s">
        <v>69</v>
      </c>
      <c r="I49" s="29" t="s">
        <v>70</v>
      </c>
      <c r="J49" s="29" t="s">
        <v>71</v>
      </c>
      <c r="L49" s="29" t="s">
        <v>69</v>
      </c>
      <c r="M49" s="29" t="s">
        <v>70</v>
      </c>
      <c r="N49" s="29" t="s">
        <v>71</v>
      </c>
      <c r="P49" s="29" t="s">
        <v>69</v>
      </c>
      <c r="Q49" s="29" t="s">
        <v>70</v>
      </c>
      <c r="R49" s="29" t="s">
        <v>71</v>
      </c>
      <c r="T49" s="29" t="s">
        <v>69</v>
      </c>
      <c r="U49" s="29" t="s">
        <v>70</v>
      </c>
      <c r="V49" s="29" t="s">
        <v>71</v>
      </c>
    </row>
    <row r="50" spans="1:22" ht="15.75" thickBot="1" x14ac:dyDescent="0.3">
      <c r="A50" s="26" t="s">
        <v>72</v>
      </c>
      <c r="B50" s="27" t="s">
        <v>55</v>
      </c>
      <c r="C50" s="28">
        <v>232</v>
      </c>
      <c r="D50" s="28">
        <v>195</v>
      </c>
      <c r="E50" s="28">
        <v>157</v>
      </c>
      <c r="H50" s="30">
        <v>210.28</v>
      </c>
      <c r="I50" s="30">
        <v>176.75</v>
      </c>
      <c r="J50" s="30">
        <v>143.21</v>
      </c>
      <c r="L50" s="30">
        <v>219.32</v>
      </c>
      <c r="M50" s="30">
        <v>184.34</v>
      </c>
      <c r="N50" s="30">
        <v>149.36000000000001</v>
      </c>
      <c r="P50" s="30">
        <v>207</v>
      </c>
      <c r="Q50" s="30">
        <v>174</v>
      </c>
      <c r="R50" s="30">
        <v>141</v>
      </c>
      <c r="T50" s="30">
        <v>208.2</v>
      </c>
      <c r="U50" s="30">
        <v>174.99</v>
      </c>
      <c r="V50" s="30">
        <v>141.79</v>
      </c>
    </row>
    <row r="51" spans="1:22" ht="15.75" thickBot="1" x14ac:dyDescent="0.3">
      <c r="A51" s="26" t="s">
        <v>73</v>
      </c>
      <c r="B51" s="27" t="s">
        <v>74</v>
      </c>
      <c r="C51" s="28">
        <v>555</v>
      </c>
      <c r="D51" s="28">
        <v>462</v>
      </c>
      <c r="E51" s="28">
        <v>368</v>
      </c>
      <c r="H51" s="30">
        <v>505.39</v>
      </c>
      <c r="I51" s="30">
        <v>420.44</v>
      </c>
      <c r="J51" s="30">
        <v>335.5</v>
      </c>
      <c r="L51" s="30">
        <v>527.11</v>
      </c>
      <c r="M51" s="30">
        <v>438.51</v>
      </c>
      <c r="N51" s="30">
        <v>349.91</v>
      </c>
      <c r="P51" s="30">
        <v>497</v>
      </c>
      <c r="Q51" s="30">
        <v>414</v>
      </c>
      <c r="R51" s="30">
        <v>330</v>
      </c>
      <c r="T51" s="30">
        <v>500.38</v>
      </c>
      <c r="U51" s="30">
        <v>416.28</v>
      </c>
      <c r="V51" s="30">
        <v>332.18</v>
      </c>
    </row>
    <row r="52" spans="1:22" ht="15.75" thickBot="1" x14ac:dyDescent="0.3">
      <c r="A52" s="26" t="s">
        <v>75</v>
      </c>
      <c r="B52" s="27" t="s">
        <v>57</v>
      </c>
      <c r="C52" s="28">
        <v>417</v>
      </c>
      <c r="D52" s="28">
        <v>348</v>
      </c>
      <c r="E52" s="28">
        <v>277</v>
      </c>
      <c r="H52" s="30">
        <v>379.5</v>
      </c>
      <c r="I52" s="30">
        <v>315.73</v>
      </c>
      <c r="J52" s="30">
        <v>251.96</v>
      </c>
      <c r="L52" s="30">
        <v>395.81</v>
      </c>
      <c r="M52" s="30">
        <v>329.3</v>
      </c>
      <c r="N52" s="30">
        <v>262.79000000000002</v>
      </c>
      <c r="P52" s="30">
        <v>373</v>
      </c>
      <c r="Q52" s="30">
        <v>311</v>
      </c>
      <c r="R52" s="30">
        <v>248</v>
      </c>
      <c r="T52" s="30">
        <v>375.74</v>
      </c>
      <c r="U52" s="30">
        <v>312.60000000000002</v>
      </c>
      <c r="V52" s="30">
        <v>249.46</v>
      </c>
    </row>
    <row r="53" spans="1:22" ht="15.75" thickBot="1" x14ac:dyDescent="0.3">
      <c r="A53" s="26" t="s">
        <v>76</v>
      </c>
      <c r="B53" s="27" t="s">
        <v>59</v>
      </c>
      <c r="C53" s="28">
        <v>177</v>
      </c>
      <c r="D53" s="28">
        <v>142</v>
      </c>
      <c r="E53" s="28">
        <v>107</v>
      </c>
      <c r="H53" s="30">
        <v>159.24</v>
      </c>
      <c r="I53" s="30">
        <v>128.15</v>
      </c>
      <c r="J53" s="30">
        <v>97.06</v>
      </c>
      <c r="L53" s="30">
        <v>166.09</v>
      </c>
      <c r="M53" s="30">
        <v>133.66</v>
      </c>
      <c r="N53" s="30">
        <v>101.23</v>
      </c>
      <c r="P53" s="30">
        <v>157</v>
      </c>
      <c r="Q53" s="30">
        <v>126</v>
      </c>
      <c r="R53" s="30">
        <v>95</v>
      </c>
      <c r="T53" s="30">
        <v>157.66999999999999</v>
      </c>
      <c r="U53" s="30">
        <v>126.88</v>
      </c>
      <c r="V53" s="30">
        <v>96.1</v>
      </c>
    </row>
    <row r="54" spans="1:22" ht="15.75" thickBot="1" x14ac:dyDescent="0.3">
      <c r="A54" s="26" t="s">
        <v>77</v>
      </c>
      <c r="B54" s="27" t="s">
        <v>78</v>
      </c>
      <c r="C54" s="28">
        <v>5893</v>
      </c>
      <c r="D54" s="28">
        <v>4986</v>
      </c>
      <c r="E54" s="28">
        <v>4079</v>
      </c>
      <c r="H54" s="30">
        <v>5375.62</v>
      </c>
      <c r="I54" s="30">
        <v>4548.57</v>
      </c>
      <c r="J54" s="30">
        <v>3721.51</v>
      </c>
      <c r="L54" s="30">
        <v>5402.58</v>
      </c>
      <c r="M54" s="30">
        <v>4571.38</v>
      </c>
      <c r="N54" s="30">
        <v>3740.17</v>
      </c>
      <c r="P54" s="30">
        <v>5296</v>
      </c>
      <c r="Q54" s="30">
        <v>4481</v>
      </c>
      <c r="R54" s="30">
        <v>3666</v>
      </c>
      <c r="T54" s="30">
        <v>5322.38</v>
      </c>
      <c r="U54" s="30">
        <v>4503.51</v>
      </c>
      <c r="V54" s="30">
        <v>3684.65</v>
      </c>
    </row>
    <row r="55" spans="1:22" ht="15.75" thickBot="1" x14ac:dyDescent="0.3">
      <c r="A55" s="26" t="s">
        <v>79</v>
      </c>
      <c r="B55" s="27" t="s">
        <v>80</v>
      </c>
      <c r="C55" s="28">
        <v>1032</v>
      </c>
      <c r="D55" s="28">
        <v>872</v>
      </c>
      <c r="E55" s="28">
        <v>714</v>
      </c>
      <c r="H55" s="30">
        <v>939.73</v>
      </c>
      <c r="I55" s="30">
        <v>795.17</v>
      </c>
      <c r="J55" s="30">
        <v>650.62</v>
      </c>
      <c r="L55" s="30">
        <v>944.44</v>
      </c>
      <c r="M55" s="30">
        <v>799.16</v>
      </c>
      <c r="N55" s="30">
        <v>653.88</v>
      </c>
      <c r="P55" s="30">
        <v>926</v>
      </c>
      <c r="Q55" s="30">
        <v>783</v>
      </c>
      <c r="R55" s="30">
        <v>641</v>
      </c>
      <c r="T55" s="30">
        <v>930.42</v>
      </c>
      <c r="U55" s="30">
        <v>787.3</v>
      </c>
      <c r="V55" s="30">
        <v>644.16999999999996</v>
      </c>
    </row>
    <row r="56" spans="1:22" ht="15.75" thickBot="1" x14ac:dyDescent="0.3">
      <c r="A56" s="26" t="s">
        <v>81</v>
      </c>
      <c r="B56" s="27" t="s">
        <v>82</v>
      </c>
      <c r="C56" s="28">
        <v>1452</v>
      </c>
      <c r="D56" s="28">
        <v>1209</v>
      </c>
      <c r="E56" s="28">
        <v>964</v>
      </c>
      <c r="H56" s="30">
        <v>1324.31</v>
      </c>
      <c r="I56" s="30">
        <v>1101.6600000000001</v>
      </c>
      <c r="J56" s="30">
        <v>879.02</v>
      </c>
      <c r="L56" s="30">
        <v>1330.95</v>
      </c>
      <c r="M56" s="30">
        <v>1107.19</v>
      </c>
      <c r="N56" s="30">
        <v>883.42</v>
      </c>
      <c r="P56" s="30">
        <v>1304</v>
      </c>
      <c r="Q56" s="30">
        <v>1085</v>
      </c>
      <c r="R56" s="30">
        <v>866</v>
      </c>
      <c r="T56" s="30">
        <v>1311.19</v>
      </c>
      <c r="U56" s="30">
        <v>1090.75</v>
      </c>
      <c r="V56" s="30">
        <v>870.31</v>
      </c>
    </row>
    <row r="57" spans="1:22" ht="15.75" thickBot="1" x14ac:dyDescent="0.3">
      <c r="A57" s="26" t="s">
        <v>83</v>
      </c>
      <c r="B57" s="27" t="s">
        <v>84</v>
      </c>
      <c r="C57" s="28">
        <v>867</v>
      </c>
      <c r="D57" s="28">
        <v>719</v>
      </c>
      <c r="E57" s="28">
        <v>574</v>
      </c>
      <c r="H57" s="30">
        <v>788.99</v>
      </c>
      <c r="I57" s="30">
        <v>656.31</v>
      </c>
      <c r="J57" s="30">
        <v>523.63</v>
      </c>
      <c r="L57" s="30">
        <v>792.95</v>
      </c>
      <c r="M57" s="30">
        <v>659.6</v>
      </c>
      <c r="N57" s="30">
        <v>526.25</v>
      </c>
      <c r="P57" s="30">
        <v>777</v>
      </c>
      <c r="Q57" s="30">
        <v>646</v>
      </c>
      <c r="R57" s="30">
        <v>515</v>
      </c>
      <c r="T57" s="30">
        <v>781.18</v>
      </c>
      <c r="U57" s="30">
        <v>649.80999999999995</v>
      </c>
      <c r="V57" s="30">
        <v>518.44000000000005</v>
      </c>
    </row>
    <row r="58" spans="1:22" ht="15.75" thickBot="1" x14ac:dyDescent="0.3">
      <c r="A58" s="26" t="s">
        <v>85</v>
      </c>
      <c r="B58" s="27" t="s">
        <v>86</v>
      </c>
      <c r="C58" s="28">
        <v>4568</v>
      </c>
      <c r="D58" s="28">
        <v>3864</v>
      </c>
      <c r="E58" s="28">
        <v>3162</v>
      </c>
      <c r="H58" s="30">
        <v>4166.43</v>
      </c>
      <c r="I58" s="30">
        <v>3525.43</v>
      </c>
      <c r="J58" s="30">
        <v>2884.42</v>
      </c>
      <c r="L58" s="30">
        <v>4187.33</v>
      </c>
      <c r="M58" s="30">
        <v>3543.11</v>
      </c>
      <c r="N58" s="30">
        <v>2898.88</v>
      </c>
      <c r="P58" s="30">
        <v>4105</v>
      </c>
      <c r="Q58" s="30">
        <v>3473</v>
      </c>
      <c r="R58" s="30">
        <v>2842</v>
      </c>
      <c r="T58" s="30">
        <v>4125.17</v>
      </c>
      <c r="U58" s="30">
        <v>3490.51</v>
      </c>
      <c r="V58" s="30">
        <v>2855.85</v>
      </c>
    </row>
    <row r="59" spans="1:22" ht="15.75" thickBot="1" x14ac:dyDescent="0.3">
      <c r="A59" s="26" t="s">
        <v>87</v>
      </c>
      <c r="B59" s="27" t="s">
        <v>88</v>
      </c>
      <c r="C59" s="28">
        <v>204</v>
      </c>
      <c r="D59" s="28">
        <v>173</v>
      </c>
      <c r="E59" s="28">
        <v>142</v>
      </c>
      <c r="H59" s="30">
        <v>185.74</v>
      </c>
      <c r="I59" s="30">
        <v>157.22</v>
      </c>
      <c r="J59" s="30">
        <v>128.69999999999999</v>
      </c>
      <c r="L59" s="30">
        <v>186.67</v>
      </c>
      <c r="M59" s="30">
        <v>158.01</v>
      </c>
      <c r="N59" s="30">
        <v>129.35</v>
      </c>
      <c r="P59" s="30">
        <v>183</v>
      </c>
      <c r="Q59" s="30">
        <v>154</v>
      </c>
      <c r="R59" s="30">
        <v>126</v>
      </c>
      <c r="T59" s="30">
        <v>183.9</v>
      </c>
      <c r="U59" s="30">
        <v>155.66999999999999</v>
      </c>
      <c r="V59" s="30">
        <v>127.43</v>
      </c>
    </row>
    <row r="60" spans="1:22" ht="15.75" thickBot="1" x14ac:dyDescent="0.3">
      <c r="A60" s="26" t="s">
        <v>89</v>
      </c>
      <c r="B60" s="27" t="s">
        <v>90</v>
      </c>
      <c r="C60" s="28">
        <v>121</v>
      </c>
      <c r="D60" s="28">
        <v>103</v>
      </c>
      <c r="E60" s="28">
        <v>84</v>
      </c>
      <c r="H60" s="30">
        <v>109.92</v>
      </c>
      <c r="I60" s="30">
        <v>93.02</v>
      </c>
      <c r="J60" s="30">
        <v>76.13</v>
      </c>
      <c r="L60" s="30">
        <v>110.47</v>
      </c>
      <c r="M60" s="30">
        <v>93.49</v>
      </c>
      <c r="N60" s="30">
        <v>76.510000000000005</v>
      </c>
      <c r="P60" s="30">
        <v>108</v>
      </c>
      <c r="Q60" s="30">
        <v>91</v>
      </c>
      <c r="R60" s="30">
        <v>75</v>
      </c>
      <c r="T60" s="30">
        <v>108.83</v>
      </c>
      <c r="U60" s="30">
        <v>92.1</v>
      </c>
      <c r="V60" s="30">
        <v>75.38</v>
      </c>
    </row>
    <row r="61" spans="1:22" ht="15.75" thickBot="1" x14ac:dyDescent="0.3">
      <c r="A61" s="26" t="s">
        <v>91</v>
      </c>
      <c r="B61" s="27" t="s">
        <v>92</v>
      </c>
      <c r="C61" s="28">
        <v>742</v>
      </c>
      <c r="D61" s="28">
        <v>616</v>
      </c>
      <c r="E61" s="28">
        <v>492</v>
      </c>
      <c r="H61" s="30">
        <v>675.89</v>
      </c>
      <c r="I61" s="30">
        <v>562.30999999999995</v>
      </c>
      <c r="J61" s="30">
        <v>448.72</v>
      </c>
      <c r="L61" s="30">
        <v>679.28</v>
      </c>
      <c r="M61" s="30">
        <v>565.13</v>
      </c>
      <c r="N61" s="30">
        <v>450.97</v>
      </c>
      <c r="P61" s="30">
        <v>665</v>
      </c>
      <c r="Q61" s="30">
        <v>554</v>
      </c>
      <c r="R61" s="30">
        <v>442</v>
      </c>
      <c r="T61" s="30">
        <v>669.2</v>
      </c>
      <c r="U61" s="30">
        <v>556.74</v>
      </c>
      <c r="V61" s="30">
        <v>444.27</v>
      </c>
    </row>
    <row r="62" spans="1:22" ht="15.75" thickBot="1" x14ac:dyDescent="0.3">
      <c r="A62" s="26" t="s">
        <v>93</v>
      </c>
      <c r="B62" s="27" t="s">
        <v>94</v>
      </c>
      <c r="C62" s="28">
        <v>386</v>
      </c>
      <c r="D62" s="28">
        <v>322</v>
      </c>
      <c r="E62" s="28">
        <v>257</v>
      </c>
      <c r="H62" s="30">
        <v>351.84</v>
      </c>
      <c r="I62" s="30">
        <v>292.72000000000003</v>
      </c>
      <c r="J62" s="30">
        <v>233.6</v>
      </c>
      <c r="L62" s="30">
        <v>353.6</v>
      </c>
      <c r="M62" s="30">
        <v>294.19</v>
      </c>
      <c r="N62" s="30">
        <v>234.77</v>
      </c>
      <c r="P62" s="30">
        <v>346</v>
      </c>
      <c r="Q62" s="30">
        <v>288</v>
      </c>
      <c r="R62" s="30">
        <v>230</v>
      </c>
      <c r="T62" s="30">
        <v>348.35</v>
      </c>
      <c r="U62" s="30">
        <v>289.82</v>
      </c>
      <c r="V62" s="30">
        <v>231.29</v>
      </c>
    </row>
    <row r="63" spans="1:22" ht="15.75" thickBot="1" x14ac:dyDescent="0.3">
      <c r="A63" s="26" t="s">
        <v>95</v>
      </c>
      <c r="B63" s="27" t="s">
        <v>96</v>
      </c>
      <c r="C63" s="28">
        <v>177</v>
      </c>
      <c r="D63" s="28">
        <v>149</v>
      </c>
      <c r="E63" s="28">
        <v>121</v>
      </c>
      <c r="H63" s="30">
        <v>159.55000000000001</v>
      </c>
      <c r="I63" s="30">
        <v>134.94999999999999</v>
      </c>
      <c r="J63" s="30">
        <v>110.34</v>
      </c>
      <c r="L63" s="30">
        <v>160.35</v>
      </c>
      <c r="M63" s="30">
        <v>135.62</v>
      </c>
      <c r="N63" s="30">
        <v>110.9</v>
      </c>
      <c r="P63" s="30">
        <v>157</v>
      </c>
      <c r="Q63" s="30">
        <v>132</v>
      </c>
      <c r="R63" s="30">
        <v>108</v>
      </c>
      <c r="T63" s="30">
        <v>157.97</v>
      </c>
      <c r="U63" s="30">
        <v>133.61000000000001</v>
      </c>
      <c r="V63" s="30">
        <v>109.25</v>
      </c>
    </row>
    <row r="64" spans="1:22" ht="15.75" thickBot="1" x14ac:dyDescent="0.3">
      <c r="A64" s="26" t="s">
        <v>97</v>
      </c>
      <c r="B64" s="27" t="s">
        <v>98</v>
      </c>
      <c r="C64" s="28">
        <v>1860</v>
      </c>
      <c r="D64" s="28">
        <v>1575</v>
      </c>
      <c r="E64" s="28">
        <v>1288</v>
      </c>
      <c r="H64" s="30">
        <v>1697.01</v>
      </c>
      <c r="I64" s="30">
        <v>1435.94</v>
      </c>
      <c r="J64" s="30">
        <v>1174.8599999999999</v>
      </c>
      <c r="L64" s="30">
        <v>1769.94</v>
      </c>
      <c r="M64" s="30">
        <v>1497.64</v>
      </c>
      <c r="N64" s="30">
        <v>1225.3399999999999</v>
      </c>
      <c r="P64" s="30">
        <v>1672</v>
      </c>
      <c r="Q64" s="30">
        <v>1414</v>
      </c>
      <c r="R64" s="30">
        <v>1157</v>
      </c>
      <c r="T64" s="30">
        <v>1680.21</v>
      </c>
      <c r="U64" s="30">
        <v>1421.71</v>
      </c>
      <c r="V64" s="30">
        <v>1163.22</v>
      </c>
    </row>
    <row r="65" spans="1:23" ht="15.75" thickBot="1" x14ac:dyDescent="0.3">
      <c r="A65" s="26" t="s">
        <v>99</v>
      </c>
      <c r="B65" s="27" t="s">
        <v>100</v>
      </c>
      <c r="C65" s="28">
        <v>1101</v>
      </c>
      <c r="D65" s="28">
        <v>931</v>
      </c>
      <c r="E65" s="28">
        <v>761</v>
      </c>
      <c r="H65" s="30">
        <v>1002.33</v>
      </c>
      <c r="I65" s="30">
        <v>848.11</v>
      </c>
      <c r="J65" s="30">
        <v>693.89</v>
      </c>
      <c r="L65" s="30">
        <v>1045.4000000000001</v>
      </c>
      <c r="M65" s="30">
        <v>884.55</v>
      </c>
      <c r="N65" s="30">
        <v>723.7</v>
      </c>
      <c r="P65" s="30">
        <v>987</v>
      </c>
      <c r="Q65" s="30">
        <v>835</v>
      </c>
      <c r="R65" s="30">
        <v>683</v>
      </c>
      <c r="T65" s="30">
        <v>992.41</v>
      </c>
      <c r="U65" s="30">
        <v>839.71</v>
      </c>
      <c r="V65" s="30">
        <v>687.01</v>
      </c>
    </row>
    <row r="66" spans="1:23" ht="15.75" thickBot="1" x14ac:dyDescent="0.3">
      <c r="A66" s="26" t="s">
        <v>101</v>
      </c>
      <c r="B66" s="27" t="s">
        <v>102</v>
      </c>
      <c r="C66" s="28">
        <v>235</v>
      </c>
      <c r="D66" s="28">
        <v>199</v>
      </c>
      <c r="E66" s="28">
        <v>162</v>
      </c>
      <c r="H66" s="30">
        <v>212.43</v>
      </c>
      <c r="I66" s="30">
        <v>179.7</v>
      </c>
      <c r="J66" s="30">
        <v>4147.0600000000004</v>
      </c>
      <c r="L66" s="30">
        <v>221.55</v>
      </c>
      <c r="M66" s="30">
        <v>187.47</v>
      </c>
      <c r="N66" s="30">
        <v>153.38</v>
      </c>
      <c r="P66" s="30">
        <v>209</v>
      </c>
      <c r="Q66" s="30">
        <v>177</v>
      </c>
      <c r="R66" s="30">
        <v>144</v>
      </c>
      <c r="T66" s="30">
        <v>210.32</v>
      </c>
      <c r="U66" s="30">
        <v>177.96</v>
      </c>
      <c r="V66" s="30">
        <v>145.61000000000001</v>
      </c>
    </row>
    <row r="67" spans="1:23" ht="15.75" thickBot="1" x14ac:dyDescent="0.3">
      <c r="A67" s="26" t="s">
        <v>103</v>
      </c>
      <c r="B67" s="27" t="s">
        <v>104</v>
      </c>
      <c r="C67" s="28">
        <v>8404</v>
      </c>
      <c r="D67" s="28">
        <v>7112</v>
      </c>
      <c r="E67" s="28">
        <v>5818</v>
      </c>
      <c r="H67" s="30">
        <v>7668.12</v>
      </c>
      <c r="I67" s="30">
        <v>6488.42</v>
      </c>
      <c r="J67" s="30">
        <v>5308.73</v>
      </c>
      <c r="L67" s="30">
        <v>7706.57</v>
      </c>
      <c r="M67" s="30">
        <v>6520.96</v>
      </c>
      <c r="N67" s="30">
        <v>5335.36</v>
      </c>
      <c r="P67" s="30">
        <v>7555</v>
      </c>
      <c r="Q67" s="30">
        <v>6393</v>
      </c>
      <c r="R67" s="30">
        <v>5230</v>
      </c>
      <c r="T67" s="30">
        <v>7592.16</v>
      </c>
      <c r="U67" s="30">
        <v>6424.16</v>
      </c>
      <c r="V67" s="30">
        <v>5256.15</v>
      </c>
    </row>
    <row r="68" spans="1:23" ht="15.75" thickBot="1" x14ac:dyDescent="0.3">
      <c r="A68" s="26" t="s">
        <v>105</v>
      </c>
      <c r="B68" s="27" t="s">
        <v>106</v>
      </c>
      <c r="C68" s="28">
        <v>15450</v>
      </c>
      <c r="D68" s="28">
        <v>13073</v>
      </c>
      <c r="E68" s="28">
        <v>10697</v>
      </c>
      <c r="H68" s="30">
        <v>14097.05</v>
      </c>
      <c r="I68" s="30">
        <v>11928.37</v>
      </c>
      <c r="J68" s="30">
        <v>9759.69</v>
      </c>
      <c r="L68" s="30">
        <v>14702.81</v>
      </c>
      <c r="M68" s="30">
        <v>12440.94</v>
      </c>
      <c r="N68" s="30">
        <v>10179.06</v>
      </c>
      <c r="P68" s="30">
        <v>13890</v>
      </c>
      <c r="Q68" s="30">
        <v>11753</v>
      </c>
      <c r="R68" s="30">
        <v>9616</v>
      </c>
      <c r="T68" s="30">
        <v>13957.42</v>
      </c>
      <c r="U68" s="30">
        <v>11810.22</v>
      </c>
      <c r="V68" s="30">
        <v>9663.02</v>
      </c>
    </row>
    <row r="69" spans="1:23" ht="15.75" thickBot="1" x14ac:dyDescent="0.3">
      <c r="A69" s="26" t="s">
        <v>107</v>
      </c>
      <c r="B69" s="27" t="s">
        <v>108</v>
      </c>
      <c r="C69" s="28">
        <v>4030</v>
      </c>
      <c r="D69" s="28">
        <v>3410</v>
      </c>
      <c r="E69" s="28">
        <v>2790</v>
      </c>
      <c r="H69" s="30">
        <v>3676.47</v>
      </c>
      <c r="I69" s="30">
        <v>3110.86</v>
      </c>
      <c r="J69" s="30">
        <v>2545.25</v>
      </c>
      <c r="L69" s="30">
        <v>3834.45</v>
      </c>
      <c r="M69" s="30">
        <v>3244.53</v>
      </c>
      <c r="N69" s="30">
        <v>2654.62</v>
      </c>
      <c r="P69" s="30">
        <v>3622</v>
      </c>
      <c r="Q69" s="30">
        <v>3065</v>
      </c>
      <c r="R69" s="30">
        <v>2507</v>
      </c>
      <c r="T69" s="30">
        <v>3640.05</v>
      </c>
      <c r="U69" s="30">
        <v>3080.04</v>
      </c>
      <c r="V69" s="30">
        <v>2520.04</v>
      </c>
    </row>
    <row r="70" spans="1:23" ht="15.75" thickBot="1" x14ac:dyDescent="0.3">
      <c r="A70" s="26" t="s">
        <v>109</v>
      </c>
      <c r="B70" s="27" t="s">
        <v>110</v>
      </c>
      <c r="C70" s="28">
        <v>5807</v>
      </c>
      <c r="D70" s="28">
        <v>4830</v>
      </c>
      <c r="E70" s="28">
        <v>3854</v>
      </c>
      <c r="H70" s="30">
        <v>5297.47</v>
      </c>
      <c r="I70" s="30">
        <v>4406.8900000000003</v>
      </c>
      <c r="J70" s="30">
        <v>3516.31</v>
      </c>
      <c r="L70" s="30">
        <v>5324.04</v>
      </c>
      <c r="M70" s="30">
        <v>4428.99</v>
      </c>
      <c r="N70" s="30">
        <v>3533.94</v>
      </c>
      <c r="P70" s="30">
        <v>5219</v>
      </c>
      <c r="Q70" s="30">
        <v>4342</v>
      </c>
      <c r="R70" s="30">
        <v>3464</v>
      </c>
      <c r="T70" s="30">
        <v>5245</v>
      </c>
      <c r="U70" s="30">
        <v>4363.24</v>
      </c>
      <c r="V70" s="30">
        <v>3481.48</v>
      </c>
    </row>
    <row r="71" spans="1:23" ht="15.75" thickBot="1" x14ac:dyDescent="0.3">
      <c r="A71" s="26" t="s">
        <v>60</v>
      </c>
      <c r="B71" s="27" t="s">
        <v>61</v>
      </c>
      <c r="C71" s="28">
        <v>963</v>
      </c>
      <c r="D71" s="28">
        <v>828</v>
      </c>
      <c r="E71" s="28">
        <v>644</v>
      </c>
      <c r="H71" s="30">
        <v>877.18</v>
      </c>
      <c r="I71" s="30">
        <v>577.17999999999995</v>
      </c>
      <c r="J71" s="30">
        <v>277.17</v>
      </c>
      <c r="L71" s="30">
        <v>881.58</v>
      </c>
      <c r="M71" s="30">
        <v>580.07000000000005</v>
      </c>
      <c r="N71" s="30">
        <v>278.56</v>
      </c>
      <c r="P71" s="30">
        <v>864</v>
      </c>
      <c r="Q71" s="30">
        <v>568</v>
      </c>
      <c r="R71" s="30">
        <v>273</v>
      </c>
      <c r="T71" s="30">
        <v>868.49</v>
      </c>
      <c r="U71" s="30">
        <v>571.46</v>
      </c>
      <c r="V71" s="30">
        <v>274.43</v>
      </c>
    </row>
    <row r="72" spans="1:23" x14ac:dyDescent="0.25">
      <c r="H72" s="35">
        <f t="shared" ref="H72:I72" si="8">+SUM(H50:H71)</f>
        <v>49860.49</v>
      </c>
      <c r="I72" s="35">
        <f t="shared" si="8"/>
        <v>41883.9</v>
      </c>
      <c r="J72" s="35">
        <f>+SUM(J50:J71)</f>
        <v>37907.379999999997</v>
      </c>
      <c r="L72" s="35">
        <f t="shared" ref="L72" si="9">+SUM(L50:L71)</f>
        <v>50943.29</v>
      </c>
      <c r="M72" s="35">
        <f t="shared" ref="M72" si="10">+SUM(M50:M71)</f>
        <v>42797.84</v>
      </c>
      <c r="N72" s="35">
        <f>+SUM(N50:N71)</f>
        <v>34652.349999999991</v>
      </c>
      <c r="P72" s="35">
        <f t="shared" ref="P72:R72" si="11">+SUM(P50:P71)</f>
        <v>49119</v>
      </c>
      <c r="Q72" s="35">
        <f t="shared" si="11"/>
        <v>41259</v>
      </c>
      <c r="R72" s="35">
        <f t="shared" si="11"/>
        <v>33399</v>
      </c>
      <c r="T72" s="35">
        <f t="shared" ref="T72" si="12">+SUM(T50:T71)</f>
        <v>49366.64</v>
      </c>
      <c r="U72" s="35">
        <f t="shared" ref="U72" si="13">+SUM(U50:U71)</f>
        <v>41469.07</v>
      </c>
      <c r="V72" s="35">
        <f t="shared" ref="V72" si="14">+SUM(V50:V71)</f>
        <v>33571.530000000006</v>
      </c>
    </row>
    <row r="73" spans="1:23" ht="39" customHeight="1" x14ac:dyDescent="0.25">
      <c r="A73" s="50" t="s">
        <v>118</v>
      </c>
      <c r="B73" s="50"/>
      <c r="C73" s="50"/>
      <c r="D73" s="50"/>
      <c r="E73" s="50"/>
    </row>
    <row r="76" spans="1:23" x14ac:dyDescent="0.25">
      <c r="A76" s="32" t="s">
        <v>122</v>
      </c>
    </row>
    <row r="77" spans="1:23" x14ac:dyDescent="0.25">
      <c r="A77" s="65" t="s">
        <v>123</v>
      </c>
      <c r="B77" s="65"/>
      <c r="C77" s="65"/>
      <c r="D77" s="65"/>
    </row>
    <row r="78" spans="1:23" ht="43.5" customHeight="1" x14ac:dyDescent="0.25">
      <c r="A78" s="65" t="s">
        <v>132</v>
      </c>
      <c r="B78" s="81"/>
      <c r="C78" s="81"/>
      <c r="D78" s="81"/>
      <c r="E78" s="17" t="s">
        <v>129</v>
      </c>
      <c r="F78" s="33">
        <f>AVERAGE($O$41,$S$41,$W$41)</f>
        <v>3887300.8766666674</v>
      </c>
      <c r="H78" s="78"/>
      <c r="I78" s="79"/>
      <c r="J78" s="79"/>
      <c r="K78" s="80"/>
      <c r="L78" s="78">
        <f>(O41/$F$78)-1</f>
        <v>1.0782423245116579E-2</v>
      </c>
      <c r="M78" s="79"/>
      <c r="N78" s="79"/>
      <c r="O78" s="80"/>
      <c r="P78" s="78">
        <f>(S41/$F$78)-1</f>
        <v>-9.3589119599776227E-3</v>
      </c>
      <c r="Q78" s="79"/>
      <c r="R78" s="79"/>
      <c r="S78" s="80"/>
      <c r="T78" s="78">
        <f>(W41/$F$78)-1</f>
        <v>-1.4235112851392895E-3</v>
      </c>
      <c r="U78" s="79"/>
      <c r="V78" s="79"/>
      <c r="W78" s="80"/>
    </row>
    <row r="79" spans="1:23" ht="43.5" customHeight="1" x14ac:dyDescent="0.25">
      <c r="A79" s="81"/>
      <c r="B79" s="81"/>
      <c r="C79" s="81"/>
      <c r="D79" s="81"/>
      <c r="E79" s="17" t="s">
        <v>131</v>
      </c>
      <c r="F79" s="17">
        <f>COUNTIF(H79:W79,"&gt;0")</f>
        <v>3</v>
      </c>
      <c r="H79" s="82"/>
      <c r="I79" s="83"/>
      <c r="J79" s="83"/>
      <c r="K79" s="84"/>
      <c r="L79" s="75">
        <f>IF(L78&gt;10%,"",O41)</f>
        <v>3929215.4000000004</v>
      </c>
      <c r="M79" s="76"/>
      <c r="N79" s="76"/>
      <c r="O79" s="77"/>
      <c r="P79" s="85">
        <f>IF(P78&gt;10%,"",S41)</f>
        <v>3850919.97</v>
      </c>
      <c r="Q79" s="86"/>
      <c r="R79" s="86"/>
      <c r="S79" s="87"/>
      <c r="T79" s="75">
        <f>IF(T78&gt;10%,"",W41)</f>
        <v>3881767.2600000007</v>
      </c>
      <c r="U79" s="76"/>
      <c r="V79" s="76"/>
      <c r="W79" s="77"/>
    </row>
    <row r="80" spans="1:23" ht="43.5" hidden="1" customHeight="1" outlineLevel="1" x14ac:dyDescent="0.25">
      <c r="A80" s="81"/>
      <c r="B80" s="81"/>
      <c r="C80" s="81"/>
      <c r="D80" s="81"/>
      <c r="E80" s="17" t="s">
        <v>130</v>
      </c>
      <c r="F80" s="34">
        <f>IF(F79&gt;2,AVERAGE($H$79:$W$79),"CALCULAR SOBRE TRES OFERTAS")</f>
        <v>3887300.8766666674</v>
      </c>
      <c r="H80" s="78">
        <f>(K43/$F$80)-1</f>
        <v>0.28005054866420176</v>
      </c>
      <c r="I80" s="79"/>
      <c r="J80" s="79"/>
      <c r="K80" s="80"/>
      <c r="L80" s="78">
        <f>(O43/$F$80)-1</f>
        <v>0.22304673109759965</v>
      </c>
      <c r="M80" s="79"/>
      <c r="N80" s="79"/>
      <c r="O80" s="80"/>
      <c r="P80" s="78">
        <f>(S43/$F$80)-1</f>
        <v>0.1986757155766099</v>
      </c>
      <c r="Q80" s="79"/>
      <c r="R80" s="79"/>
      <c r="S80" s="80"/>
      <c r="T80" s="78">
        <f>(W43/$F$80)-1</f>
        <v>0.20827755016164118</v>
      </c>
      <c r="U80" s="79"/>
      <c r="V80" s="79"/>
      <c r="W80" s="80"/>
    </row>
    <row r="81" spans="1:23" ht="15.75" collapsed="1" thickBot="1" x14ac:dyDescent="0.3"/>
    <row r="82" spans="1:23" ht="54" customHeight="1" thickBot="1" x14ac:dyDescent="0.3">
      <c r="A82" s="63" t="s">
        <v>119</v>
      </c>
      <c r="B82" s="63"/>
      <c r="C82" s="63"/>
      <c r="D82" s="63"/>
      <c r="E82" s="63"/>
      <c r="F82" s="63"/>
      <c r="H82" s="66" t="s">
        <v>133</v>
      </c>
      <c r="I82" s="67"/>
      <c r="J82" s="67"/>
      <c r="K82" s="68"/>
      <c r="L82" s="69">
        <f>ROUND(100-((O41/MIN($K$41,$O$41,$S$41,$W$41))-1)*100,2)</f>
        <v>97.97</v>
      </c>
      <c r="M82" s="70"/>
      <c r="N82" s="70"/>
      <c r="O82" s="71"/>
      <c r="P82" s="72">
        <f>ROUND(100-((S41/MIN($K$41,$O$41,$S$41,$W$41))-1)*100,2)</f>
        <v>100</v>
      </c>
      <c r="Q82" s="73"/>
      <c r="R82" s="73"/>
      <c r="S82" s="74"/>
      <c r="T82" s="69">
        <f>ROUND(100-((W41/MIN($K$41,$O$41,$S$41,$W$41))-1)*100,2)</f>
        <v>99.2</v>
      </c>
      <c r="U82" s="70"/>
      <c r="V82" s="70"/>
      <c r="W82" s="71"/>
    </row>
    <row r="83" spans="1:23" x14ac:dyDescent="0.25">
      <c r="A83" s="64" t="s">
        <v>120</v>
      </c>
      <c r="B83" s="64"/>
      <c r="C83" s="64"/>
      <c r="D83" s="64"/>
      <c r="E83" s="64"/>
      <c r="F83" s="64"/>
    </row>
    <row r="84" spans="1:23" x14ac:dyDescent="0.25">
      <c r="A84" s="65" t="s">
        <v>121</v>
      </c>
      <c r="B84" s="65"/>
      <c r="C84" s="65"/>
      <c r="D84" s="65"/>
      <c r="E84" s="65"/>
      <c r="F84" s="65"/>
    </row>
  </sheetData>
  <mergeCells count="95">
    <mergeCell ref="T80:W80"/>
    <mergeCell ref="A77:D77"/>
    <mergeCell ref="H78:K78"/>
    <mergeCell ref="L78:O78"/>
    <mergeCell ref="P78:S78"/>
    <mergeCell ref="T78:W78"/>
    <mergeCell ref="A78:D80"/>
    <mergeCell ref="H79:K79"/>
    <mergeCell ref="L79:O79"/>
    <mergeCell ref="P79:S79"/>
    <mergeCell ref="A82:F82"/>
    <mergeCell ref="A83:F83"/>
    <mergeCell ref="A84:F84"/>
    <mergeCell ref="T43:V43"/>
    <mergeCell ref="T47:V47"/>
    <mergeCell ref="H82:K82"/>
    <mergeCell ref="L82:O82"/>
    <mergeCell ref="P82:S82"/>
    <mergeCell ref="T82:W82"/>
    <mergeCell ref="T79:W79"/>
    <mergeCell ref="H80:K80"/>
    <mergeCell ref="L80:O80"/>
    <mergeCell ref="P80:S80"/>
    <mergeCell ref="P47:R47"/>
    <mergeCell ref="L43:N43"/>
    <mergeCell ref="L47:N47"/>
    <mergeCell ref="T42:V42"/>
    <mergeCell ref="T5:W5"/>
    <mergeCell ref="T6:T7"/>
    <mergeCell ref="V6:V7"/>
    <mergeCell ref="T8:W8"/>
    <mergeCell ref="T30:V30"/>
    <mergeCell ref="T31:W31"/>
    <mergeCell ref="T32:W32"/>
    <mergeCell ref="T38:V38"/>
    <mergeCell ref="T39:W39"/>
    <mergeCell ref="T40:V40"/>
    <mergeCell ref="T41:V41"/>
    <mergeCell ref="P39:S39"/>
    <mergeCell ref="P40:R40"/>
    <mergeCell ref="P41:R41"/>
    <mergeCell ref="P42:R42"/>
    <mergeCell ref="P43:R43"/>
    <mergeCell ref="P5:S5"/>
    <mergeCell ref="P6:P7"/>
    <mergeCell ref="R6:R7"/>
    <mergeCell ref="P8:S8"/>
    <mergeCell ref="P30:R30"/>
    <mergeCell ref="P31:S31"/>
    <mergeCell ref="P32:S32"/>
    <mergeCell ref="P38:R38"/>
    <mergeCell ref="L32:O32"/>
    <mergeCell ref="L38:N38"/>
    <mergeCell ref="L39:O39"/>
    <mergeCell ref="L40:N40"/>
    <mergeCell ref="L41:N41"/>
    <mergeCell ref="L42:N42"/>
    <mergeCell ref="H39:K39"/>
    <mergeCell ref="H40:J40"/>
    <mergeCell ref="A73:E73"/>
    <mergeCell ref="H5:K5"/>
    <mergeCell ref="L5:O5"/>
    <mergeCell ref="L6:L7"/>
    <mergeCell ref="N6:N7"/>
    <mergeCell ref="L8:O8"/>
    <mergeCell ref="L30:N30"/>
    <mergeCell ref="L31:O31"/>
    <mergeCell ref="H42:J42"/>
    <mergeCell ref="H43:J43"/>
    <mergeCell ref="C47:E47"/>
    <mergeCell ref="A48:A49"/>
    <mergeCell ref="B48:B49"/>
    <mergeCell ref="H47:J47"/>
    <mergeCell ref="A42:E42"/>
    <mergeCell ref="A43:E43"/>
    <mergeCell ref="H6:H7"/>
    <mergeCell ref="J6:J7"/>
    <mergeCell ref="H8:K8"/>
    <mergeCell ref="H30:J30"/>
    <mergeCell ref="H31:K31"/>
    <mergeCell ref="H32:K32"/>
    <mergeCell ref="H38:J38"/>
    <mergeCell ref="H41:J41"/>
    <mergeCell ref="A31:F31"/>
    <mergeCell ref="A32:F32"/>
    <mergeCell ref="A38:C38"/>
    <mergeCell ref="A39:F39"/>
    <mergeCell ref="A40:C40"/>
    <mergeCell ref="A41:E41"/>
    <mergeCell ref="A30:C30"/>
    <mergeCell ref="A6:A7"/>
    <mergeCell ref="B6:B7"/>
    <mergeCell ref="C6:C7"/>
    <mergeCell ref="E6:E7"/>
    <mergeCell ref="A8:F8"/>
  </mergeCells>
  <conditionalFormatting sqref="H50:J71">
    <cfRule type="cellIs" dxfId="25" priority="49" operator="greaterThan">
      <formula>C50</formula>
    </cfRule>
  </conditionalFormatting>
  <conditionalFormatting sqref="H50:J71">
    <cfRule type="cellIs" dxfId="24" priority="48" operator="greaterThan">
      <formula>$C50</formula>
    </cfRule>
  </conditionalFormatting>
  <conditionalFormatting sqref="H50:H71">
    <cfRule type="cellIs" dxfId="23" priority="47" operator="greaterThan">
      <formula>$C50</formula>
    </cfRule>
  </conditionalFormatting>
  <conditionalFormatting sqref="I50:I71">
    <cfRule type="cellIs" dxfId="22" priority="46" operator="greaterThan">
      <formula>$D50</formula>
    </cfRule>
  </conditionalFormatting>
  <conditionalFormatting sqref="J50:J71">
    <cfRule type="cellIs" dxfId="21" priority="45" operator="greaterThan">
      <formula>$E50</formula>
    </cfRule>
  </conditionalFormatting>
  <conditionalFormatting sqref="M50:N71">
    <cfRule type="cellIs" dxfId="20" priority="44" operator="greaterThan">
      <formula>H50</formula>
    </cfRule>
  </conditionalFormatting>
  <conditionalFormatting sqref="M50:N71">
    <cfRule type="cellIs" dxfId="19" priority="43" operator="greaterThan">
      <formula>$C50</formula>
    </cfRule>
  </conditionalFormatting>
  <conditionalFormatting sqref="M50:M71">
    <cfRule type="cellIs" dxfId="18" priority="41" operator="greaterThan">
      <formula>$D50</formula>
    </cfRule>
  </conditionalFormatting>
  <conditionalFormatting sqref="N50:N71">
    <cfRule type="cellIs" dxfId="17" priority="40" operator="greaterThan">
      <formula>$E50</formula>
    </cfRule>
  </conditionalFormatting>
  <conditionalFormatting sqref="Q50:R71">
    <cfRule type="cellIs" dxfId="16" priority="39" operator="greaterThan">
      <formula>L50</formula>
    </cfRule>
  </conditionalFormatting>
  <conditionalFormatting sqref="Q50:R71">
    <cfRule type="cellIs" dxfId="15" priority="38" operator="greaterThan">
      <formula>$C50</formula>
    </cfRule>
  </conditionalFormatting>
  <conditionalFormatting sqref="Q50:Q71">
    <cfRule type="cellIs" dxfId="14" priority="36" operator="greaterThan">
      <formula>$D50</formula>
    </cfRule>
  </conditionalFormatting>
  <conditionalFormatting sqref="R50:R71">
    <cfRule type="cellIs" dxfId="13" priority="35" operator="greaterThan">
      <formula>$E50</formula>
    </cfRule>
  </conditionalFormatting>
  <conditionalFormatting sqref="U50:V71">
    <cfRule type="cellIs" dxfId="12" priority="34" operator="greaterThan">
      <formula>P50</formula>
    </cfRule>
  </conditionalFormatting>
  <conditionalFormatting sqref="U50:V71">
    <cfRule type="cellIs" dxfId="11" priority="33" operator="greaterThan">
      <formula>$C50</formula>
    </cfRule>
  </conditionalFormatting>
  <conditionalFormatting sqref="U50:U71">
    <cfRule type="cellIs" dxfId="10" priority="31" operator="greaterThan">
      <formula>$D50</formula>
    </cfRule>
  </conditionalFormatting>
  <conditionalFormatting sqref="V50:V71">
    <cfRule type="cellIs" dxfId="9" priority="30" operator="greaterThan">
      <formula>$E50</formula>
    </cfRule>
  </conditionalFormatting>
  <conditionalFormatting sqref="H78:K78">
    <cfRule type="cellIs" dxfId="8" priority="18" operator="lessThan">
      <formula>-0.1</formula>
    </cfRule>
  </conditionalFormatting>
  <conditionalFormatting sqref="L78:O78">
    <cfRule type="cellIs" dxfId="7" priority="17" operator="lessThan">
      <formula>-0.1</formula>
    </cfRule>
  </conditionalFormatting>
  <conditionalFormatting sqref="P78:S78">
    <cfRule type="cellIs" dxfId="6" priority="16" operator="lessThan">
      <formula>-0.1</formula>
    </cfRule>
  </conditionalFormatting>
  <conditionalFormatting sqref="T78:W78">
    <cfRule type="cellIs" dxfId="5" priority="15" operator="lessThan">
      <formula>-0.1</formula>
    </cfRule>
  </conditionalFormatting>
  <conditionalFormatting sqref="H80:W80">
    <cfRule type="cellIs" dxfId="4" priority="7" operator="lessThan">
      <formula>-0.1</formula>
    </cfRule>
  </conditionalFormatting>
  <conditionalFormatting sqref="F79">
    <cfRule type="cellIs" dxfId="3" priority="6" operator="lessThan">
      <formula>3</formula>
    </cfRule>
  </conditionalFormatting>
  <conditionalFormatting sqref="L50:L71">
    <cfRule type="cellIs" dxfId="2" priority="3" operator="greaterThan">
      <formula>C50</formula>
    </cfRule>
  </conditionalFormatting>
  <conditionalFormatting sqref="P50:P71">
    <cfRule type="cellIs" dxfId="1" priority="2" operator="greaterThan">
      <formula>C50</formula>
    </cfRule>
  </conditionalFormatting>
  <conditionalFormatting sqref="T50:T71">
    <cfRule type="cellIs" dxfId="0" priority="1" operator="greaterThan">
      <formula>C50</formula>
    </cfRule>
  </conditionalFormatting>
  <printOptions horizontalCentered="1"/>
  <pageMargins left="0.39370078740157483" right="0.39370078740157483" top="0.59055118110236227" bottom="0.39370078740157483" header="0" footer="0"/>
  <pageSetup paperSize="8" scale="5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TSA000068086</vt:lpstr>
      <vt:lpstr>'TSA000068086'!Área_de_impresión</vt:lpstr>
    </vt:vector>
  </TitlesOfParts>
  <Company>TRAGSA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TRAGSA</dc:creator>
  <cp:lastModifiedBy>Soldevilla Godoy, Margarita</cp:lastModifiedBy>
  <cp:lastPrinted>2020-02-07T09:05:03Z</cp:lastPrinted>
  <dcterms:created xsi:type="dcterms:W3CDTF">2019-10-11T10:52:03Z</dcterms:created>
  <dcterms:modified xsi:type="dcterms:W3CDTF">2020-03-03T07:46:20Z</dcterms:modified>
</cp:coreProperties>
</file>